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MBYTEC 2023\CONTRATOS 2023\COQUECOL SAS CI\"/>
    </mc:Choice>
  </mc:AlternateContent>
  <bookViews>
    <workbookView xWindow="0" yWindow="0" windowWidth="23040" windowHeight="8400" tabRatio="914"/>
  </bookViews>
  <sheets>
    <sheet name="INFORME GERENCIAL" sheetId="1" r:id="rId1"/>
    <sheet name="CRONOGRAMA DE TRABAJO" sheetId="2" r:id="rId2"/>
    <sheet name="SEGUIMIENTO CRONOGRAMA" sheetId="3" r:id="rId3"/>
    <sheet name="REGISTRO FOTOGRÁFICO" sheetId="4" r:id="rId4"/>
    <sheet name="LINEA BASE" sheetId="5" r:id="rId5"/>
    <sheet name="% EJECUTADO VS % PLANEADO" sheetId="7" r:id="rId6"/>
    <sheet name="ACTIVIDADES SST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Toc269376708" localSheetId="6">'[1]Anexo 06Programa de capacitacio'!#REF!</definedName>
    <definedName name="_Toc269376708">'[1]Anexo 06Programa de capacitacio'!#REF!</definedName>
    <definedName name="_Toc269376709" localSheetId="6">'[1]Anexo 06Programa de capacitacio'!#REF!</definedName>
    <definedName name="_Toc269376709">'[1]Anexo 06Programa de capacitacio'!#REF!</definedName>
    <definedName name="_xlnm.Print_Area" localSheetId="4">'LINEA BASE'!$A$1:$I$28</definedName>
    <definedName name="_xlnm.Print_Area" localSheetId="3">'REGISTRO FOTOGRÁFICO'!$A$1:$C$53</definedName>
    <definedName name="AVANCE">[2]F.3!$I$6</definedName>
    <definedName name="BASE" localSheetId="6">#REF!</definedName>
    <definedName name="BASE">#REF!</definedName>
    <definedName name="bfdf" localSheetId="6">#REF!</definedName>
    <definedName name="bfdf">#REF!</definedName>
    <definedName name="CALIFICACION">[3]Hoja2!$B$4:$B$5</definedName>
    <definedName name="cfc" localSheetId="6">#REF!</definedName>
    <definedName name="cfc">#REF!</definedName>
    <definedName name="fff" localSheetId="6">#REF!</definedName>
    <definedName name="fff">#REF!</definedName>
    <definedName name="ffg" localSheetId="6">#REF!</definedName>
    <definedName name="ffg">#REF!</definedName>
    <definedName name="FHFH" localSheetId="6">#REF!</definedName>
    <definedName name="FHFH">#REF!</definedName>
    <definedName name="fnh" localSheetId="6">#REF!</definedName>
    <definedName name="fnh">#REF!</definedName>
    <definedName name="fuu" localSheetId="6">#REF!</definedName>
    <definedName name="fuu">#REF!</definedName>
    <definedName name="gb" localSheetId="6">#REF!</definedName>
    <definedName name="gb">#REF!</definedName>
    <definedName name="gbg" localSheetId="6">#REF!</definedName>
    <definedName name="gbg">#REF!</definedName>
    <definedName name="GFJG" localSheetId="6">#REF!</definedName>
    <definedName name="GFJG">#REF!</definedName>
    <definedName name="GGFJG" localSheetId="6">#REF!</definedName>
    <definedName name="GGFJG">#REF!</definedName>
    <definedName name="GH" localSheetId="6">#REF!</definedName>
    <definedName name="GH">#REF!</definedName>
    <definedName name="HHGHG" localSheetId="6">#REF!</definedName>
    <definedName name="HHGHG">#REF!</definedName>
    <definedName name="hhhh" localSheetId="6">#REF!</definedName>
    <definedName name="hhhh">#REF!</definedName>
    <definedName name="hhhk" localSheetId="6">#REF!</definedName>
    <definedName name="hhhk">#REF!</definedName>
    <definedName name="HJH" localSheetId="6">#REF!</definedName>
    <definedName name="HJH">#REF!</definedName>
    <definedName name="huh" localSheetId="6">#REF!</definedName>
    <definedName name="huh">#REF!</definedName>
    <definedName name="JHUJG" localSheetId="6">#REF!</definedName>
    <definedName name="JHUJG">#REF!</definedName>
    <definedName name="jkkgu" localSheetId="6">#REF!</definedName>
    <definedName name="jkkgu">#REF!</definedName>
    <definedName name="JLJ" localSheetId="6">#REF!</definedName>
    <definedName name="JLJ">#REF!</definedName>
    <definedName name="K" localSheetId="6">#REF!</definedName>
    <definedName name="K">#REF!</definedName>
    <definedName name="KKJ" localSheetId="6">#REF!</definedName>
    <definedName name="KKJ">#REF!</definedName>
    <definedName name="KKKKK" localSheetId="6">#REF!</definedName>
    <definedName name="KKKKK">#REF!</definedName>
    <definedName name="LJLJ" localSheetId="6">#REF!</definedName>
    <definedName name="LJLJ">#REF!</definedName>
    <definedName name="LLLLLLL" localSheetId="6">#REF!</definedName>
    <definedName name="LLLLLLL">#REF!</definedName>
    <definedName name="nnnnnn">[4]Lista!$B$17:$B$37</definedName>
    <definedName name="OLI" localSheetId="6">#REF!</definedName>
    <definedName name="OLI">#REF!</definedName>
    <definedName name="OTRDFHD" localSheetId="6">#REF!</definedName>
    <definedName name="OTRDFHD">#REF!</definedName>
    <definedName name="p" localSheetId="6">#REF!</definedName>
    <definedName name="p">#REF!</definedName>
    <definedName name="probabilidad">'[5]CONTROL OPERACIONAL'!$O$5:$Q$5</definedName>
    <definedName name="Tabla_asignación">#REF!</definedName>
    <definedName name="Tabla_Recursos">#REF!</definedName>
    <definedName name="TARIFAS">[6]TARIFAS!$A$1:$F$52</definedName>
    <definedName name="THGHG" localSheetId="6">#REF!</definedName>
    <definedName name="THGHG">#REF!</definedName>
    <definedName name="vjvjj" localSheetId="6">#REF!</definedName>
    <definedName name="vjvjj">#REF!</definedName>
    <definedName name="x">[4]Lista!$B$17:$B$37</definedName>
    <definedName name="yujykjlj" localSheetId="6">#REF!</definedName>
    <definedName name="yujykjlj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5" l="1"/>
  <c r="A1" i="3" l="1"/>
  <c r="D6" i="2"/>
  <c r="E6" i="2" s="1"/>
  <c r="F6" i="2" s="1"/>
  <c r="G6" i="2" s="1"/>
  <c r="H6" i="2" s="1"/>
  <c r="I6" i="2" s="1"/>
  <c r="J6" i="2" s="1"/>
  <c r="K6" i="2" s="1"/>
  <c r="L6" i="2" s="1"/>
  <c r="M6" i="2" s="1"/>
  <c r="N6" i="2" s="1"/>
  <c r="O6" i="2" s="1"/>
  <c r="P6" i="2" s="1"/>
  <c r="Q6" i="2" s="1"/>
  <c r="R6" i="2" s="1"/>
  <c r="S6" i="2" s="1"/>
  <c r="T6" i="2" s="1"/>
  <c r="U6" i="2" s="1"/>
  <c r="V6" i="2" s="1"/>
  <c r="W6" i="2" s="1"/>
  <c r="X6" i="2" s="1"/>
  <c r="Y6" i="2" s="1"/>
  <c r="Z6" i="2" s="1"/>
  <c r="C19" i="3"/>
  <c r="G4" i="5" l="1"/>
  <c r="G5" i="5"/>
  <c r="G6" i="5"/>
  <c r="G7" i="5"/>
  <c r="G8" i="5"/>
  <c r="G9" i="5"/>
  <c r="G10" i="5"/>
  <c r="G11" i="5"/>
  <c r="G12" i="5"/>
  <c r="G13" i="5"/>
  <c r="G14" i="5"/>
  <c r="G15" i="5"/>
  <c r="G17" i="5"/>
  <c r="G18" i="5"/>
  <c r="G19" i="5"/>
  <c r="G20" i="5"/>
  <c r="G21" i="5"/>
  <c r="G22" i="5"/>
  <c r="G23" i="5"/>
  <c r="G24" i="5"/>
  <c r="G25" i="5"/>
  <c r="G26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3" i="5"/>
  <c r="E8" i="5"/>
  <c r="E9" i="5"/>
  <c r="E10" i="5"/>
  <c r="E11" i="5"/>
  <c r="E12" i="5"/>
  <c r="E13" i="5"/>
  <c r="E14" i="5"/>
  <c r="E15" i="5"/>
  <c r="G16" i="5"/>
  <c r="E17" i="5"/>
  <c r="E18" i="5"/>
  <c r="E19" i="5"/>
  <c r="E20" i="5"/>
  <c r="E21" i="5"/>
  <c r="E22" i="5"/>
  <c r="E23" i="5"/>
  <c r="E24" i="5"/>
  <c r="E25" i="5"/>
  <c r="E26" i="5"/>
  <c r="B17" i="3"/>
  <c r="B16" i="3"/>
  <c r="B15" i="3"/>
  <c r="B14" i="3"/>
  <c r="B13" i="3"/>
  <c r="B12" i="3"/>
  <c r="B11" i="3"/>
  <c r="B10" i="3"/>
  <c r="B9" i="3"/>
  <c r="B8" i="3"/>
  <c r="B7" i="3"/>
  <c r="A17" i="3"/>
  <c r="A16" i="3"/>
  <c r="A15" i="3"/>
  <c r="A14" i="3"/>
  <c r="A13" i="3"/>
  <c r="A12" i="3"/>
  <c r="A11" i="3"/>
  <c r="A10" i="3"/>
  <c r="A9" i="3"/>
  <c r="A8" i="3"/>
  <c r="A7" i="3"/>
  <c r="A6" i="3"/>
  <c r="A11" i="2"/>
  <c r="A13" i="2"/>
  <c r="A15" i="2" s="1"/>
  <c r="A17" i="2" s="1"/>
  <c r="A19" i="2" s="1"/>
  <c r="A21" i="2" s="1"/>
  <c r="B2" i="2"/>
  <c r="A21" i="1" l="1"/>
  <c r="A25" i="2" l="1"/>
  <c r="A29" i="2" l="1"/>
  <c r="A31" i="2" s="1"/>
  <c r="A33" i="2" s="1"/>
  <c r="A37" i="2" s="1"/>
  <c r="G3" i="5"/>
  <c r="B43" i="2"/>
  <c r="B6" i="3"/>
  <c r="C9" i="4" l="1"/>
  <c r="C18" i="4"/>
  <c r="A27" i="4"/>
  <c r="C27" i="4" s="1"/>
  <c r="C35" i="4"/>
  <c r="C36" i="4"/>
  <c r="C45" i="4" s="1"/>
  <c r="A45" i="4"/>
  <c r="C53" i="4"/>
  <c r="C4" i="5" l="1"/>
  <c r="C5" i="5" s="1"/>
  <c r="C6" i="5" s="1"/>
  <c r="C7" i="5" s="1"/>
  <c r="C8" i="5" l="1"/>
  <c r="D7" i="5"/>
  <c r="C9" i="5" l="1"/>
  <c r="D8" i="5"/>
  <c r="C25" i="1"/>
  <c r="C10" i="5" l="1"/>
  <c r="D9" i="5"/>
  <c r="M48" i="6"/>
  <c r="L48" i="6"/>
  <c r="K48" i="6"/>
  <c r="J48" i="6"/>
  <c r="N48" i="6" s="1"/>
  <c r="H48" i="6"/>
  <c r="M47" i="6"/>
  <c r="L47" i="6"/>
  <c r="K47" i="6"/>
  <c r="J47" i="6"/>
  <c r="N47" i="6" s="1"/>
  <c r="H47" i="6"/>
  <c r="M46" i="6"/>
  <c r="L46" i="6"/>
  <c r="N46" i="6" s="1"/>
  <c r="K46" i="6"/>
  <c r="J46" i="6"/>
  <c r="H46" i="6"/>
  <c r="M45" i="6"/>
  <c r="L45" i="6"/>
  <c r="K45" i="6"/>
  <c r="J45" i="6"/>
  <c r="H45" i="6"/>
  <c r="M44" i="6"/>
  <c r="L44" i="6"/>
  <c r="K44" i="6"/>
  <c r="J44" i="6"/>
  <c r="H44" i="6"/>
  <c r="M43" i="6"/>
  <c r="L43" i="6"/>
  <c r="K43" i="6"/>
  <c r="N43" i="6" s="1"/>
  <c r="J43" i="6"/>
  <c r="H43" i="6"/>
  <c r="M42" i="6"/>
  <c r="L42" i="6"/>
  <c r="K42" i="6"/>
  <c r="J42" i="6"/>
  <c r="H42" i="6"/>
  <c r="M41" i="6"/>
  <c r="L41" i="6"/>
  <c r="K41" i="6"/>
  <c r="J41" i="6"/>
  <c r="N41" i="6" s="1"/>
  <c r="H41" i="6"/>
  <c r="M40" i="6"/>
  <c r="L40" i="6"/>
  <c r="K40" i="6"/>
  <c r="J40" i="6"/>
  <c r="N40" i="6" s="1"/>
  <c r="H40" i="6"/>
  <c r="M39" i="6"/>
  <c r="L39" i="6"/>
  <c r="K39" i="6"/>
  <c r="J39" i="6"/>
  <c r="H39" i="6"/>
  <c r="M38" i="6"/>
  <c r="L38" i="6"/>
  <c r="K38" i="6"/>
  <c r="J38" i="6"/>
  <c r="H38" i="6"/>
  <c r="M37" i="6"/>
  <c r="L37" i="6"/>
  <c r="K37" i="6"/>
  <c r="J37" i="6"/>
  <c r="H37" i="6"/>
  <c r="M36" i="6"/>
  <c r="L36" i="6"/>
  <c r="K36" i="6"/>
  <c r="J36" i="6"/>
  <c r="H36" i="6"/>
  <c r="M35" i="6"/>
  <c r="L35" i="6"/>
  <c r="K35" i="6"/>
  <c r="J35" i="6"/>
  <c r="H35" i="6"/>
  <c r="M34" i="6"/>
  <c r="L34" i="6"/>
  <c r="K34" i="6"/>
  <c r="J34" i="6"/>
  <c r="H34" i="6"/>
  <c r="M33" i="6"/>
  <c r="L33" i="6"/>
  <c r="K33" i="6"/>
  <c r="J33" i="6"/>
  <c r="H33" i="6"/>
  <c r="M32" i="6"/>
  <c r="L32" i="6"/>
  <c r="K32" i="6"/>
  <c r="J32" i="6"/>
  <c r="N32" i="6" s="1"/>
  <c r="H32" i="6"/>
  <c r="M31" i="6"/>
  <c r="L31" i="6"/>
  <c r="K31" i="6"/>
  <c r="J31" i="6"/>
  <c r="H31" i="6"/>
  <c r="M30" i="6"/>
  <c r="L30" i="6"/>
  <c r="K30" i="6"/>
  <c r="J30" i="6"/>
  <c r="N30" i="6" s="1"/>
  <c r="H30" i="6"/>
  <c r="M29" i="6"/>
  <c r="L29" i="6"/>
  <c r="K29" i="6"/>
  <c r="J29" i="6"/>
  <c r="H29" i="6"/>
  <c r="M28" i="6"/>
  <c r="L28" i="6"/>
  <c r="K28" i="6"/>
  <c r="J28" i="6"/>
  <c r="H28" i="6"/>
  <c r="M27" i="6"/>
  <c r="L27" i="6"/>
  <c r="K27" i="6"/>
  <c r="J27" i="6"/>
  <c r="H27" i="6"/>
  <c r="I27" i="6" s="1"/>
  <c r="N27" i="6" s="1"/>
  <c r="R27" i="6" s="1"/>
  <c r="M26" i="6"/>
  <c r="L26" i="6"/>
  <c r="K26" i="6"/>
  <c r="J26" i="6"/>
  <c r="H26" i="6"/>
  <c r="M25" i="6"/>
  <c r="L25" i="6"/>
  <c r="K25" i="6"/>
  <c r="J25" i="6"/>
  <c r="H25" i="6"/>
  <c r="M24" i="6"/>
  <c r="L24" i="6"/>
  <c r="K24" i="6"/>
  <c r="J24" i="6"/>
  <c r="H24" i="6"/>
  <c r="M23" i="6"/>
  <c r="L23" i="6"/>
  <c r="K23" i="6"/>
  <c r="J23" i="6"/>
  <c r="H23" i="6"/>
  <c r="M22" i="6"/>
  <c r="L22" i="6"/>
  <c r="K22" i="6"/>
  <c r="J22" i="6"/>
  <c r="I22" i="6"/>
  <c r="N22" i="6" s="1"/>
  <c r="R22" i="6" s="1"/>
  <c r="H22" i="6"/>
  <c r="M21" i="6"/>
  <c r="L21" i="6"/>
  <c r="K21" i="6"/>
  <c r="J21" i="6"/>
  <c r="O21" i="6" s="1"/>
  <c r="H21" i="6"/>
  <c r="M20" i="6"/>
  <c r="L20" i="6"/>
  <c r="K20" i="6"/>
  <c r="J20" i="6"/>
  <c r="H20" i="6"/>
  <c r="M19" i="6"/>
  <c r="L19" i="6"/>
  <c r="K19" i="6"/>
  <c r="J19" i="6"/>
  <c r="N19" i="6" s="1"/>
  <c r="H19" i="6"/>
  <c r="M18" i="6"/>
  <c r="L18" i="6"/>
  <c r="K18" i="6"/>
  <c r="J18" i="6"/>
  <c r="H18" i="6"/>
  <c r="I18" i="6" s="1"/>
  <c r="N18" i="6" s="1"/>
  <c r="R18" i="6" s="1"/>
  <c r="O17" i="6"/>
  <c r="N17" i="6"/>
  <c r="M17" i="6"/>
  <c r="L17" i="6"/>
  <c r="K17" i="6"/>
  <c r="J17" i="6"/>
  <c r="H17" i="6"/>
  <c r="M16" i="6"/>
  <c r="L16" i="6"/>
  <c r="K16" i="6"/>
  <c r="J16" i="6"/>
  <c r="H16" i="6"/>
  <c r="M15" i="6"/>
  <c r="L15" i="6"/>
  <c r="K15" i="6"/>
  <c r="J15" i="6"/>
  <c r="O15" i="6" s="1"/>
  <c r="H15" i="6"/>
  <c r="M14" i="6"/>
  <c r="L14" i="6"/>
  <c r="K14" i="6"/>
  <c r="J14" i="6"/>
  <c r="H14" i="6"/>
  <c r="M13" i="6"/>
  <c r="L13" i="6"/>
  <c r="K13" i="6"/>
  <c r="J13" i="6"/>
  <c r="H13" i="6"/>
  <c r="M12" i="6"/>
  <c r="L12" i="6"/>
  <c r="K12" i="6"/>
  <c r="J12" i="6"/>
  <c r="O12" i="6" s="1"/>
  <c r="H12" i="6"/>
  <c r="M11" i="6"/>
  <c r="L11" i="6"/>
  <c r="K11" i="6"/>
  <c r="J11" i="6"/>
  <c r="H11" i="6"/>
  <c r="M10" i="6"/>
  <c r="L10" i="6"/>
  <c r="K10" i="6"/>
  <c r="J10" i="6"/>
  <c r="O10" i="6" s="1"/>
  <c r="H10" i="6"/>
  <c r="M9" i="6"/>
  <c r="L9" i="6"/>
  <c r="K9" i="6"/>
  <c r="J9" i="6"/>
  <c r="N9" i="6" s="1"/>
  <c r="H9" i="6"/>
  <c r="O8" i="6"/>
  <c r="N8" i="6"/>
  <c r="M8" i="6"/>
  <c r="L8" i="6"/>
  <c r="K8" i="6"/>
  <c r="J8" i="6"/>
  <c r="H8" i="6"/>
  <c r="M7" i="6"/>
  <c r="L7" i="6"/>
  <c r="K7" i="6"/>
  <c r="J7" i="6"/>
  <c r="H7" i="6"/>
  <c r="M6" i="6"/>
  <c r="L6" i="6"/>
  <c r="K6" i="6"/>
  <c r="J6" i="6"/>
  <c r="H6" i="6"/>
  <c r="I6" i="6" s="1"/>
  <c r="N6" i="6" s="1"/>
  <c r="R6" i="6" s="1"/>
  <c r="C11" i="5" l="1"/>
  <c r="D10" i="5"/>
  <c r="N7" i="6"/>
  <c r="I29" i="6"/>
  <c r="N29" i="6" s="1"/>
  <c r="R29" i="6" s="1"/>
  <c r="N15" i="6"/>
  <c r="I34" i="6"/>
  <c r="N34" i="6" s="1"/>
  <c r="R34" i="6" s="1"/>
  <c r="N37" i="6"/>
  <c r="I42" i="6"/>
  <c r="N42" i="6" s="1"/>
  <c r="R42" i="6" s="1"/>
  <c r="N45" i="6"/>
  <c r="N39" i="6"/>
  <c r="N28" i="6"/>
  <c r="O24" i="6"/>
  <c r="N35" i="6"/>
  <c r="N33" i="6"/>
  <c r="N16" i="6"/>
  <c r="O19" i="6"/>
  <c r="O26" i="6"/>
  <c r="O14" i="6"/>
  <c r="O20" i="6"/>
  <c r="O23" i="6"/>
  <c r="N38" i="6"/>
  <c r="I31" i="6"/>
  <c r="N31" i="6" s="1"/>
  <c r="R31" i="6" s="1"/>
  <c r="O11" i="6"/>
  <c r="O7" i="6"/>
  <c r="O9" i="6"/>
  <c r="I13" i="6"/>
  <c r="N13" i="6" s="1"/>
  <c r="R13" i="6" s="1"/>
  <c r="R49" i="6" s="1"/>
  <c r="O16" i="6"/>
  <c r="I25" i="6"/>
  <c r="N25" i="6" s="1"/>
  <c r="R25" i="6" s="1"/>
  <c r="N36" i="6"/>
  <c r="N44" i="6"/>
  <c r="N26" i="6"/>
  <c r="N14" i="6"/>
  <c r="N24" i="6"/>
  <c r="N12" i="6"/>
  <c r="N23" i="6"/>
  <c r="N21" i="6"/>
  <c r="N11" i="6"/>
  <c r="N10" i="6"/>
  <c r="N20" i="6"/>
  <c r="C12" i="5" l="1"/>
  <c r="D11" i="5"/>
  <c r="D4" i="5"/>
  <c r="C1" i="4"/>
  <c r="C13" i="5" l="1"/>
  <c r="D12" i="5"/>
  <c r="D3" i="5"/>
  <c r="C14" i="5" l="1"/>
  <c r="D13" i="5"/>
  <c r="D5" i="5"/>
  <c r="C15" i="5" l="1"/>
  <c r="D14" i="5"/>
  <c r="D6" i="5"/>
  <c r="C16" i="5" l="1"/>
  <c r="D15" i="5"/>
  <c r="C17" i="5" l="1"/>
  <c r="D16" i="5"/>
  <c r="C18" i="5" l="1"/>
  <c r="D17" i="5"/>
  <c r="C19" i="5" l="1"/>
  <c r="D18" i="5"/>
  <c r="C20" i="5" l="1"/>
  <c r="D19" i="5"/>
  <c r="C21" i="5" l="1"/>
  <c r="D20" i="5"/>
  <c r="C22" i="5" l="1"/>
  <c r="D21" i="5"/>
  <c r="C23" i="5" l="1"/>
  <c r="D22" i="5"/>
  <c r="C24" i="5" l="1"/>
  <c r="D23" i="5"/>
  <c r="C25" i="5" l="1"/>
  <c r="D24" i="5"/>
  <c r="C26" i="5" l="1"/>
  <c r="D26" i="5" s="1"/>
  <c r="D25" i="5"/>
</calcChain>
</file>

<file path=xl/sharedStrings.xml><?xml version="1.0" encoding="utf-8"?>
<sst xmlns="http://schemas.openxmlformats.org/spreadsheetml/2006/main" count="201" uniqueCount="168">
  <si>
    <t>PROPUESTA AMBYTEC SAS #</t>
  </si>
  <si>
    <t>DESCRIPCIÓN TRÁMITE</t>
  </si>
  <si>
    <t>ABREV. TRÁMITE</t>
  </si>
  <si>
    <t>% AVANCE TRÁMITES AMBIENTALES</t>
  </si>
  <si>
    <t>AUTORIDAD COMPETENTE</t>
  </si>
  <si>
    <t>CORPOBOYACÁ</t>
  </si>
  <si>
    <t>TOTAL % AVANCE</t>
  </si>
  <si>
    <t>INFORME ELABORADO POR:</t>
  </si>
  <si>
    <t>FECHA:</t>
  </si>
  <si>
    <t>SEMANA</t>
  </si>
  <si>
    <t>CONVENCIONES</t>
  </si>
  <si>
    <t>PLANEADO</t>
  </si>
  <si>
    <t>REALIZADO</t>
  </si>
  <si>
    <t>#</t>
  </si>
  <si>
    <t>Descripción</t>
  </si>
  <si>
    <t>RESPONSABLE</t>
  </si>
  <si>
    <t>AMBYTEC SAS BIC</t>
  </si>
  <si>
    <t>EXPEDIENTE CORPOBOYACÁ</t>
  </si>
  <si>
    <t>ORDEN DE COMPRA</t>
  </si>
  <si>
    <t>OBSERVACIONES</t>
  </si>
  <si>
    <t>VISITAS TÉCNICAS AMBYTEC</t>
  </si>
  <si>
    <t>Observaciones y Recomendaciones:</t>
  </si>
  <si>
    <t>VISITA TÉCNICA AMBYTEC SAS BIC</t>
  </si>
  <si>
    <t>LINEA BASE</t>
  </si>
  <si>
    <t>Semana</t>
  </si>
  <si>
    <t xml:space="preserve">Fecha Inicio </t>
  </si>
  <si>
    <t>Fecha Fin</t>
  </si>
  <si>
    <t xml:space="preserve">% Ejecutado </t>
  </si>
  <si>
    <t xml:space="preserve">% Planeado </t>
  </si>
  <si>
    <t>%Retraso</t>
  </si>
  <si>
    <t xml:space="preserve">Semana 1 </t>
  </si>
  <si>
    <t xml:space="preserve">Semana 2 </t>
  </si>
  <si>
    <t xml:space="preserve">Semana 3 </t>
  </si>
  <si>
    <t xml:space="preserve">Semana 4 </t>
  </si>
  <si>
    <t xml:space="preserve"> </t>
  </si>
  <si>
    <t>ACTIVIDADES DE SEGURIDAD Y SALUD EN EL TRABAJO</t>
  </si>
  <si>
    <t>Fecha de diligenciamiento:</t>
  </si>
  <si>
    <t>CUMPLIMIENTO</t>
  </si>
  <si>
    <t>DESCRIPCIÓN DE LA ACTIVIDAD</t>
  </si>
  <si>
    <t>ACTIVIDADES</t>
  </si>
  <si>
    <t>PENDIENTE</t>
  </si>
  <si>
    <t>BAJO</t>
  </si>
  <si>
    <t>MODERADO</t>
  </si>
  <si>
    <t>ALTO</t>
  </si>
  <si>
    <t>1.</t>
  </si>
  <si>
    <t>Identificación de peligros y evaluación de riesgos</t>
  </si>
  <si>
    <t>1.1</t>
  </si>
  <si>
    <t xml:space="preserve">Se elabora Analisis de Trabajo Seguro como mecanismo de identificación de los peligros y evaluación de riesgos </t>
  </si>
  <si>
    <t>1.2</t>
  </si>
  <si>
    <t>Se realizan inspecciones de seguridad y salud en el trabajo</t>
  </si>
  <si>
    <t>1.3</t>
  </si>
  <si>
    <t>Se ejecutan inspecciones de Elementos de Protección Personal</t>
  </si>
  <si>
    <t>1.4</t>
  </si>
  <si>
    <t>Diligenciamiento de condiciones de salud para personal directo e indirecto</t>
  </si>
  <si>
    <t>1.5</t>
  </si>
  <si>
    <t>Realización de charla previa de seguridad</t>
  </si>
  <si>
    <t>1.6</t>
  </si>
  <si>
    <t xml:space="preserve">Diligenciamiento de perfil sociodemográfico para personal indirecto del proyecto </t>
  </si>
  <si>
    <t>2.</t>
  </si>
  <si>
    <t xml:space="preserve">Señalización </t>
  </si>
  <si>
    <t>2.1</t>
  </si>
  <si>
    <t>Cuenta con señalización de SST preventivas, obligatorias, prohibitorias y de advertencia.</t>
  </si>
  <si>
    <t>2.2</t>
  </si>
  <si>
    <t>El estado actual de la señalización es adecuada</t>
  </si>
  <si>
    <t>2.3</t>
  </si>
  <si>
    <t>Es adecuado la colocación y posición de la señalización de SST preventivas, obligatorias, prohibitorias y de advertencia.</t>
  </si>
  <si>
    <t>2.4</t>
  </si>
  <si>
    <t xml:space="preserve">Se cuenta con ruta de señalización </t>
  </si>
  <si>
    <t>3.</t>
  </si>
  <si>
    <t>Condiciones generales de seguridad</t>
  </si>
  <si>
    <t>3.1</t>
  </si>
  <si>
    <t>Las condiciones generales del área de trabajo son adecuados y se encuentran en correcto orden y aseo</t>
  </si>
  <si>
    <t>3.2</t>
  </si>
  <si>
    <t>Se cuenta con punto de disposición de residuos sólidos</t>
  </si>
  <si>
    <t>3.3</t>
  </si>
  <si>
    <t xml:space="preserve">Existen elementos de emergencia adecuados y cercanos </t>
  </si>
  <si>
    <t>4.</t>
  </si>
  <si>
    <t>Acceso peatonales</t>
  </si>
  <si>
    <t>4.1</t>
  </si>
  <si>
    <t>Los accesos o senderos peatonales se encuentran re planteados, libres de alta vegetación y en condiciones aptas.</t>
  </si>
  <si>
    <t>4.2</t>
  </si>
  <si>
    <t>Cuentan con  barandas de seguridad en los trayectos o zonas que lo requiere.</t>
  </si>
  <si>
    <t>5.</t>
  </si>
  <si>
    <t>Actos y condiciones inseguras</t>
  </si>
  <si>
    <t>5.1.</t>
  </si>
  <si>
    <t>Se reportan actos y condiciones inseguras (De ser afirmativo, diligenciar cumplimineto bajo)</t>
  </si>
  <si>
    <t xml:space="preserve">En caso de realizarse visitas adicionales a la registrada en la parte superior de este documento, por favor diligencie este formulario. Si se presentan condiciones o situaciones de seguridad diferentes y/o anormales a las identificadas por primer vez, en la casilla de observaciones describa el evento presentado. </t>
  </si>
  <si>
    <t>VISITAS REALIZADAS (Fecha)</t>
  </si>
  <si>
    <t>OBJETO DE LA VISITA</t>
  </si>
  <si>
    <t xml:space="preserve">PROFESIONALES </t>
  </si>
  <si>
    <t>CRONOGRAMA DE TRABAJO</t>
  </si>
  <si>
    <t>SEGUIMIENTO CRONOGRAMA</t>
  </si>
  <si>
    <t>REGISTRO FOTOGRÁFICO</t>
  </si>
  <si>
    <t>ACTIVIDADES SST</t>
  </si>
  <si>
    <t>ÍTEM/ PRIMER DÍA HÁBIL SEMANA</t>
  </si>
  <si>
    <t>%AVANCE TOTAL</t>
  </si>
  <si>
    <t>PROMEDIO EJECUCIÓN</t>
  </si>
  <si>
    <t>JAZMIN ESPERANZA MARTÍNEZ SUÁREZ</t>
  </si>
  <si>
    <t>Elaborado por: Jazmin Esperanza Martínez S</t>
  </si>
  <si>
    <t>COT-274-2022</t>
  </si>
  <si>
    <t>LIDER DEL PROYECTO: MARCELA BLANCO</t>
  </si>
  <si>
    <t>ELABORACIÓN DE TODOS LOS ESTUDIOS REQUERIDOS PARA EL PROYECTO “GENERACIÓN DE INICIATIVAS PARA VALORAR Y CONSERVAR LA BIODIVERSIDAD EN LAS ÁREAS DE INFLUENCIA DE LAS OPERACIONES DEL GRUPO EMPRESARIAL COQUECOL”</t>
  </si>
  <si>
    <t>Interpretación de coberturas y determinación de área de influencia</t>
  </si>
  <si>
    <t>Realización de actividades de investigación y acción participativa</t>
  </si>
  <si>
    <t>Consolidación de caracterización biológica</t>
  </si>
  <si>
    <t>Análisis de conectividad y fragmentación</t>
  </si>
  <si>
    <t>FASE No. 2: DEFINICIÓN DE LA ESTRATEGIA, ACCIONES Y PLANES A DESARROLLAR</t>
  </si>
  <si>
    <t>Definición del plan estratégico para valoración y conservación de la biodiversidad</t>
  </si>
  <si>
    <t>FASE No. 4: DOCUMENTAL</t>
  </si>
  <si>
    <t>FASE No. 3: TRABAJO DE CAMPO</t>
  </si>
  <si>
    <t>MES 1</t>
  </si>
  <si>
    <t>MES 2</t>
  </si>
  <si>
    <t>MES 3</t>
  </si>
  <si>
    <t>MES 4</t>
  </si>
  <si>
    <t>MES 5</t>
  </si>
  <si>
    <t>MES 6</t>
  </si>
  <si>
    <t>Realizar levantamiento con drone</t>
  </si>
  <si>
    <t>Ejecutar talleres investigativos y participativos con comunidad del área de influencia biótica</t>
  </si>
  <si>
    <t>Valoración de biodiversidad y servicios ecosistémicos</t>
  </si>
  <si>
    <t>Efectuar visitas técnicas- Levantamiento de información primaria de flora y fauna</t>
  </si>
  <si>
    <t>Consolidación de información en documento técnico con análisis de diversidad</t>
  </si>
  <si>
    <t>Determinación de los impactos asociados</t>
  </si>
  <si>
    <t>Realización de recomendaciones de estrategias y líneas de trabajo</t>
  </si>
  <si>
    <t>Semana 5</t>
  </si>
  <si>
    <t>Semana 6</t>
  </si>
  <si>
    <t>Semana 7</t>
  </si>
  <si>
    <t>Semana 8</t>
  </si>
  <si>
    <t>Semana 9</t>
  </si>
  <si>
    <t>Semana 10</t>
  </si>
  <si>
    <t>Semana 11</t>
  </si>
  <si>
    <t>Semana 12</t>
  </si>
  <si>
    <t>Semana 13</t>
  </si>
  <si>
    <t>Semana 14</t>
  </si>
  <si>
    <t>Semana 15</t>
  </si>
  <si>
    <t>Semana 16</t>
  </si>
  <si>
    <t>Semana 17</t>
  </si>
  <si>
    <t>Semana 18</t>
  </si>
  <si>
    <t>Semana 19</t>
  </si>
  <si>
    <t>Semana 20</t>
  </si>
  <si>
    <t>Semana 21</t>
  </si>
  <si>
    <t>Semana 22</t>
  </si>
  <si>
    <t>Semana 23</t>
  </si>
  <si>
    <t>Semana 24</t>
  </si>
  <si>
    <t xml:space="preserve">SEM 1
</t>
  </si>
  <si>
    <t xml:space="preserve">SEM 2
</t>
  </si>
  <si>
    <t xml:space="preserve">SEM 3
</t>
  </si>
  <si>
    <t xml:space="preserve">SEM 4
</t>
  </si>
  <si>
    <t xml:space="preserve">SEM 5
</t>
  </si>
  <si>
    <t xml:space="preserve">SEM 6
</t>
  </si>
  <si>
    <t xml:space="preserve">SEM 7
</t>
  </si>
  <si>
    <t xml:space="preserve">SEM 8
</t>
  </si>
  <si>
    <t xml:space="preserve">SEM 9
</t>
  </si>
  <si>
    <t xml:space="preserve">SEM 10
</t>
  </si>
  <si>
    <t xml:space="preserve">SEM 11
</t>
  </si>
  <si>
    <t xml:space="preserve">SEM 12
</t>
  </si>
  <si>
    <t xml:space="preserve">SEM 13
</t>
  </si>
  <si>
    <t xml:space="preserve">SEM 14
</t>
  </si>
  <si>
    <t xml:space="preserve">SEM 15
</t>
  </si>
  <si>
    <t xml:space="preserve">SEM 16
</t>
  </si>
  <si>
    <t xml:space="preserve">SEM 17
</t>
  </si>
  <si>
    <t xml:space="preserve">SEM 18
</t>
  </si>
  <si>
    <t xml:space="preserve">SEM 19
</t>
  </si>
  <si>
    <t xml:space="preserve">SEM 20
</t>
  </si>
  <si>
    <t xml:space="preserve">SEM 21
</t>
  </si>
  <si>
    <t xml:space="preserve">SEM 22
</t>
  </si>
  <si>
    <t xml:space="preserve">SEM 23
</t>
  </si>
  <si>
    <t xml:space="preserve">SEM 24
</t>
  </si>
  <si>
    <t>FASE No. 1: ESTUDIO, CARACTERIZACIÓN Y DIAGNÓSTICO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</si>
</sst>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9"/>
      <name val="Arial"/>
      <family val="2"/>
    </font>
    <font>
      <b/>
      <u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lightGray">
        <fgColor rgb="FF0070C0"/>
        <bgColor theme="0" tint="-0.14990691854609822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366FF"/>
        <bgColor indexed="64"/>
      </patternFill>
    </fill>
  </fills>
  <borders count="63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/>
      <top style="double">
        <color auto="1"/>
      </top>
      <bottom/>
      <diagonal/>
    </border>
    <border>
      <left style="hair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rgb="FF002060"/>
      </left>
      <right style="medium">
        <color rgb="FF002060"/>
      </right>
      <top style="thin">
        <color rgb="FF002060"/>
      </top>
      <bottom/>
      <diagonal/>
    </border>
    <border>
      <left style="thin">
        <color rgb="FF002060"/>
      </left>
      <right style="medium">
        <color rgb="FF002060"/>
      </right>
      <top/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/>
      <bottom/>
      <diagonal/>
    </border>
    <border>
      <left style="thin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2" tint="-0.499984740745262"/>
      </right>
      <top/>
      <bottom/>
      <diagonal/>
    </border>
    <border>
      <left/>
      <right/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double">
        <color auto="1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9" fontId="13" fillId="0" borderId="0" applyFont="0" applyFill="0" applyBorder="0" applyAlignment="0" applyProtection="0"/>
    <xf numFmtId="0" fontId="21" fillId="0" borderId="0"/>
  </cellStyleXfs>
  <cellXfs count="20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justify" wrapText="1"/>
    </xf>
    <xf numFmtId="0" fontId="7" fillId="0" borderId="0" xfId="0" applyFont="1" applyAlignment="1">
      <alignment horizontal="right" wrapText="1"/>
    </xf>
    <xf numFmtId="0" fontId="8" fillId="6" borderId="0" xfId="2" applyFont="1" applyFill="1"/>
    <xf numFmtId="15" fontId="8" fillId="6" borderId="0" xfId="2" applyNumberFormat="1" applyFont="1" applyFill="1" applyAlignment="1">
      <alignment horizontal="center"/>
    </xf>
    <xf numFmtId="0" fontId="7" fillId="0" borderId="0" xfId="0" applyFont="1"/>
    <xf numFmtId="0" fontId="9" fillId="0" borderId="0" xfId="2" applyFont="1"/>
    <xf numFmtId="0" fontId="0" fillId="0" borderId="0" xfId="0" applyAlignment="1">
      <alignment horizontal="center"/>
    </xf>
    <xf numFmtId="0" fontId="6" fillId="0" borderId="0" xfId="0" applyFont="1"/>
    <xf numFmtId="0" fontId="6" fillId="0" borderId="1" xfId="0" applyFont="1" applyBorder="1" applyProtection="1">
      <protection locked="0"/>
    </xf>
    <xf numFmtId="0" fontId="6" fillId="0" borderId="0" xfId="0" applyFont="1" applyProtection="1">
      <protection locked="0"/>
    </xf>
    <xf numFmtId="0" fontId="6" fillId="0" borderId="2" xfId="0" applyFont="1" applyBorder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9" fontId="1" fillId="0" borderId="6" xfId="0" applyNumberFormat="1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center" vertical="center"/>
      <protection locked="0"/>
    </xf>
    <xf numFmtId="9" fontId="1" fillId="4" borderId="8" xfId="0" applyNumberFormat="1" applyFont="1" applyFill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6" fillId="0" borderId="10" xfId="0" applyFont="1" applyBorder="1" applyProtection="1">
      <protection locked="0"/>
    </xf>
    <xf numFmtId="15" fontId="1" fillId="0" borderId="11" xfId="0" applyNumberFormat="1" applyFont="1" applyBorder="1" applyAlignment="1" applyProtection="1">
      <alignment horizontal="center"/>
      <protection locked="0"/>
    </xf>
    <xf numFmtId="0" fontId="6" fillId="0" borderId="11" xfId="0" applyFont="1" applyBorder="1" applyProtection="1">
      <protection locked="0"/>
    </xf>
    <xf numFmtId="0" fontId="6" fillId="0" borderId="12" xfId="0" applyFont="1" applyBorder="1" applyProtection="1"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14" fillId="0" borderId="0" xfId="2" applyFont="1"/>
    <xf numFmtId="0" fontId="14" fillId="0" borderId="0" xfId="2" applyFont="1" applyAlignment="1">
      <alignment vertical="center" wrapText="1"/>
    </xf>
    <xf numFmtId="0" fontId="18" fillId="8" borderId="1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justify" vertical="center" wrapText="1"/>
    </xf>
    <xf numFmtId="9" fontId="3" fillId="0" borderId="14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16" fillId="7" borderId="21" xfId="0" applyFont="1" applyFill="1" applyBorder="1" applyAlignment="1">
      <alignment horizontal="center"/>
    </xf>
    <xf numFmtId="0" fontId="0" fillId="9" borderId="0" xfId="0" applyFill="1"/>
    <xf numFmtId="0" fontId="16" fillId="7" borderId="22" xfId="0" applyFont="1" applyFill="1" applyBorder="1" applyAlignment="1">
      <alignment horizontal="center"/>
    </xf>
    <xf numFmtId="0" fontId="0" fillId="3" borderId="23" xfId="0" applyFill="1" applyBorder="1"/>
    <xf numFmtId="0" fontId="19" fillId="3" borderId="21" xfId="0" applyFont="1" applyFill="1" applyBorder="1"/>
    <xf numFmtId="0" fontId="19" fillId="3" borderId="24" xfId="0" applyFont="1" applyFill="1" applyBorder="1" applyAlignment="1">
      <alignment horizontal="right" vertical="top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22" fillId="0" borderId="13" xfId="0" applyFont="1" applyBorder="1" applyAlignment="1">
      <alignment horizontal="center" vertical="center"/>
    </xf>
    <xf numFmtId="9" fontId="22" fillId="0" borderId="13" xfId="3" applyFont="1" applyFill="1" applyBorder="1" applyAlignment="1">
      <alignment horizontal="center" vertical="center"/>
    </xf>
    <xf numFmtId="9" fontId="6" fillId="3" borderId="0" xfId="0" applyNumberFormat="1" applyFont="1" applyFill="1" applyAlignment="1">
      <alignment vertical="center"/>
    </xf>
    <xf numFmtId="0" fontId="6" fillId="0" borderId="13" xfId="0" applyFont="1" applyBorder="1"/>
    <xf numFmtId="14" fontId="6" fillId="0" borderId="13" xfId="0" applyNumberFormat="1" applyFont="1" applyBorder="1"/>
    <xf numFmtId="9" fontId="6" fillId="3" borderId="0" xfId="3" applyFont="1" applyFill="1"/>
    <xf numFmtId="0" fontId="25" fillId="10" borderId="0" xfId="0" applyFont="1" applyFill="1" applyAlignment="1">
      <alignment horizontal="center"/>
    </xf>
    <xf numFmtId="0" fontId="0" fillId="10" borderId="0" xfId="0" applyFill="1"/>
    <xf numFmtId="0" fontId="26" fillId="11" borderId="13" xfId="0" applyFont="1" applyFill="1" applyBorder="1" applyAlignment="1">
      <alignment horizontal="center" vertical="center" wrapText="1"/>
    </xf>
    <xf numFmtId="0" fontId="0" fillId="11" borderId="13" xfId="0" applyFill="1" applyBorder="1" applyAlignment="1">
      <alignment vertical="center"/>
    </xf>
    <xf numFmtId="0" fontId="25" fillId="10" borderId="0" xfId="0" applyFont="1" applyFill="1" applyAlignment="1">
      <alignment horizontal="center" vertical="center"/>
    </xf>
    <xf numFmtId="0" fontId="0" fillId="10" borderId="0" xfId="0" applyFill="1" applyAlignment="1">
      <alignment vertical="center"/>
    </xf>
    <xf numFmtId="0" fontId="23" fillId="11" borderId="13" xfId="0" applyFont="1" applyFill="1" applyBorder="1" applyAlignment="1">
      <alignment horizontal="center" vertical="center"/>
    </xf>
    <xf numFmtId="0" fontId="23" fillId="12" borderId="31" xfId="0" applyFont="1" applyFill="1" applyBorder="1" applyAlignment="1">
      <alignment horizontal="center" vertical="center"/>
    </xf>
    <xf numFmtId="0" fontId="23" fillId="12" borderId="32" xfId="0" applyFont="1" applyFill="1" applyBorder="1" applyAlignment="1">
      <alignment vertical="center" wrapText="1"/>
    </xf>
    <xf numFmtId="0" fontId="0" fillId="13" borderId="26" xfId="0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1" fontId="0" fillId="0" borderId="13" xfId="3" applyNumberFormat="1" applyFont="1" applyBorder="1" applyAlignment="1">
      <alignment horizontal="center" vertical="center"/>
    </xf>
    <xf numFmtId="0" fontId="0" fillId="13" borderId="13" xfId="0" applyFill="1" applyBorder="1" applyAlignment="1">
      <alignment horizontal="center" vertical="center" wrapText="1"/>
    </xf>
    <xf numFmtId="0" fontId="0" fillId="13" borderId="27" xfId="0" applyFill="1" applyBorder="1" applyAlignment="1">
      <alignment horizontal="center" vertical="center" wrapText="1"/>
    </xf>
    <xf numFmtId="9" fontId="27" fillId="10" borderId="0" xfId="3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3" xfId="0" applyBorder="1" applyAlignment="1">
      <alignment horizontal="justify" vertical="center" wrapText="1"/>
    </xf>
    <xf numFmtId="9" fontId="0" fillId="0" borderId="13" xfId="3" applyFont="1" applyBorder="1" applyAlignment="1">
      <alignment horizontal="center" vertical="center"/>
    </xf>
    <xf numFmtId="0" fontId="0" fillId="0" borderId="13" xfId="3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2" xfId="0" applyBorder="1" applyAlignment="1">
      <alignment horizontal="justify" vertical="center" wrapText="1"/>
    </xf>
    <xf numFmtId="9" fontId="13" fillId="0" borderId="13" xfId="3" applyFont="1" applyBorder="1" applyAlignment="1">
      <alignment horizontal="center" vertical="center"/>
    </xf>
    <xf numFmtId="1" fontId="0" fillId="0" borderId="25" xfId="3" applyNumberFormat="1" applyFont="1" applyBorder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0" fillId="0" borderId="25" xfId="0" applyBorder="1" applyAlignment="1">
      <alignment horizontal="center" vertical="center"/>
    </xf>
    <xf numFmtId="0" fontId="0" fillId="0" borderId="13" xfId="0" applyBorder="1"/>
    <xf numFmtId="0" fontId="0" fillId="0" borderId="27" xfId="0" applyBorder="1"/>
    <xf numFmtId="0" fontId="23" fillId="12" borderId="34" xfId="0" applyFont="1" applyFill="1" applyBorder="1" applyAlignment="1">
      <alignment horizontal="center" vertical="center"/>
    </xf>
    <xf numFmtId="0" fontId="23" fillId="12" borderId="35" xfId="0" applyFont="1" applyFill="1" applyBorder="1" applyAlignment="1">
      <alignment vertical="center" wrapText="1"/>
    </xf>
    <xf numFmtId="0" fontId="0" fillId="13" borderId="36" xfId="0" applyFill="1" applyBorder="1" applyAlignment="1">
      <alignment horizontal="center" vertical="center" wrapText="1"/>
    </xf>
    <xf numFmtId="0" fontId="23" fillId="2" borderId="37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1" fontId="0" fillId="0" borderId="37" xfId="3" applyNumberFormat="1" applyFont="1" applyBorder="1" applyAlignment="1">
      <alignment horizontal="center" vertical="center"/>
    </xf>
    <xf numFmtId="0" fontId="0" fillId="13" borderId="37" xfId="0" applyFill="1" applyBorder="1" applyAlignment="1">
      <alignment horizontal="center" vertical="center" wrapText="1"/>
    </xf>
    <xf numFmtId="0" fontId="0" fillId="13" borderId="38" xfId="0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justify" vertical="center" wrapText="1"/>
    </xf>
    <xf numFmtId="9" fontId="13" fillId="0" borderId="30" xfId="3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" fontId="0" fillId="0" borderId="30" xfId="3" applyNumberFormat="1" applyFont="1" applyBorder="1" applyAlignment="1">
      <alignment horizontal="center" vertical="center"/>
    </xf>
    <xf numFmtId="0" fontId="0" fillId="0" borderId="30" xfId="0" applyBorder="1"/>
    <xf numFmtId="0" fontId="0" fillId="10" borderId="0" xfId="0" applyFill="1" applyAlignment="1">
      <alignment horizontal="center" vertical="center"/>
    </xf>
    <xf numFmtId="0" fontId="23" fillId="10" borderId="0" xfId="0" applyFont="1" applyFill="1" applyAlignment="1">
      <alignment wrapText="1"/>
    </xf>
    <xf numFmtId="1" fontId="0" fillId="10" borderId="0" xfId="3" applyNumberFormat="1" applyFont="1" applyFill="1" applyAlignment="1">
      <alignment horizontal="center" vertical="center"/>
    </xf>
    <xf numFmtId="9" fontId="0" fillId="10" borderId="0" xfId="3" applyFont="1" applyFill="1" applyAlignment="1">
      <alignment horizontal="center" vertical="center"/>
    </xf>
    <xf numFmtId="9" fontId="25" fillId="10" borderId="0" xfId="0" applyNumberFormat="1" applyFont="1" applyFill="1" applyAlignment="1">
      <alignment horizontal="center"/>
    </xf>
    <xf numFmtId="0" fontId="0" fillId="10" borderId="0" xfId="0" applyFill="1" applyAlignment="1">
      <alignment horizontal="center"/>
    </xf>
    <xf numFmtId="0" fontId="0" fillId="10" borderId="41" xfId="0" applyFill="1" applyBorder="1"/>
    <xf numFmtId="0" fontId="0" fillId="3" borderId="33" xfId="0" applyFill="1" applyBorder="1" applyAlignment="1">
      <alignment horizontal="center" vertical="center" wrapText="1"/>
    </xf>
    <xf numFmtId="0" fontId="23" fillId="3" borderId="33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3" fillId="3" borderId="44" xfId="0" applyFont="1" applyFill="1" applyBorder="1" applyAlignment="1">
      <alignment horizontal="center" vertical="center" wrapText="1"/>
    </xf>
    <xf numFmtId="0" fontId="0" fillId="3" borderId="45" xfId="0" applyFill="1" applyBorder="1" applyAlignment="1">
      <alignment horizontal="center" vertical="center" wrapText="1"/>
    </xf>
    <xf numFmtId="0" fontId="0" fillId="0" borderId="35" xfId="0" applyBorder="1" applyAlignment="1">
      <alignment horizontal="justify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10" borderId="0" xfId="0" applyFill="1" applyAlignment="1">
      <alignment wrapText="1"/>
    </xf>
    <xf numFmtId="9" fontId="0" fillId="10" borderId="0" xfId="3" applyFont="1" applyFill="1"/>
    <xf numFmtId="0" fontId="12" fillId="2" borderId="0" xfId="0" applyFont="1" applyFill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1"/>
    <xf numFmtId="0" fontId="5" fillId="8" borderId="48" xfId="2" applyFont="1" applyFill="1" applyBorder="1" applyAlignment="1">
      <alignment vertical="center"/>
    </xf>
    <xf numFmtId="0" fontId="1" fillId="8" borderId="48" xfId="2" applyFont="1" applyFill="1" applyBorder="1" applyAlignment="1">
      <alignment vertical="center"/>
    </xf>
    <xf numFmtId="0" fontId="23" fillId="4" borderId="0" xfId="0" applyFont="1" applyFill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5" borderId="0" xfId="2" applyFont="1" applyFill="1" applyAlignment="1">
      <alignment horizontal="center" vertical="center"/>
    </xf>
    <xf numFmtId="0" fontId="5" fillId="5" borderId="47" xfId="2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3" borderId="1" xfId="0" applyFont="1" applyFill="1" applyBorder="1" applyProtection="1">
      <protection locked="0"/>
    </xf>
    <xf numFmtId="0" fontId="6" fillId="3" borderId="0" xfId="0" applyFont="1" applyFill="1" applyProtection="1">
      <protection locked="0"/>
    </xf>
    <xf numFmtId="0" fontId="6" fillId="3" borderId="2" xfId="0" applyFont="1" applyFill="1" applyBorder="1" applyProtection="1">
      <protection locked="0"/>
    </xf>
    <xf numFmtId="9" fontId="1" fillId="0" borderId="6" xfId="0" applyNumberFormat="1" applyFont="1" applyBorder="1" applyAlignment="1" applyProtection="1">
      <alignment horizontal="center" vertical="center" wrapText="1"/>
      <protection locked="0"/>
    </xf>
    <xf numFmtId="0" fontId="28" fillId="0" borderId="54" xfId="1" applyFont="1" applyBorder="1" applyAlignment="1">
      <alignment wrapText="1"/>
    </xf>
    <xf numFmtId="0" fontId="1" fillId="0" borderId="56" xfId="2" applyFont="1" applyFill="1" applyBorder="1" applyAlignment="1">
      <alignment horizontal="left" vertical="center"/>
    </xf>
    <xf numFmtId="0" fontId="1" fillId="15" borderId="56" xfId="2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0" fillId="3" borderId="0" xfId="0" applyFont="1" applyFill="1"/>
    <xf numFmtId="0" fontId="30" fillId="3" borderId="0" xfId="0" applyFont="1" applyFill="1" applyAlignment="1">
      <alignment vertical="center"/>
    </xf>
    <xf numFmtId="9" fontId="14" fillId="4" borderId="0" xfId="2" applyNumberFormat="1" applyFont="1" applyFill="1" applyBorder="1" applyAlignment="1">
      <alignment horizontal="center"/>
    </xf>
    <xf numFmtId="0" fontId="1" fillId="0" borderId="57" xfId="2" applyFont="1" applyFill="1" applyBorder="1" applyAlignment="1">
      <alignment vertical="center"/>
    </xf>
    <xf numFmtId="0" fontId="1" fillId="0" borderId="58" xfId="2" applyFont="1" applyFill="1" applyBorder="1" applyAlignment="1">
      <alignment vertical="center"/>
    </xf>
    <xf numFmtId="0" fontId="1" fillId="0" borderId="59" xfId="2" applyFont="1" applyFill="1" applyBorder="1" applyAlignment="1">
      <alignment vertical="center"/>
    </xf>
    <xf numFmtId="0" fontId="1" fillId="0" borderId="60" xfId="2" applyFont="1" applyFill="1" applyBorder="1" applyAlignment="1">
      <alignment vertical="center"/>
    </xf>
    <xf numFmtId="0" fontId="1" fillId="0" borderId="61" xfId="2" applyFont="1" applyFill="1" applyBorder="1" applyAlignment="1">
      <alignment vertical="center"/>
    </xf>
    <xf numFmtId="0" fontId="1" fillId="0" borderId="62" xfId="2" applyFont="1" applyFill="1" applyBorder="1" applyAlignment="1">
      <alignment vertical="center"/>
    </xf>
    <xf numFmtId="0" fontId="29" fillId="0" borderId="56" xfId="2" applyFont="1" applyFill="1" applyBorder="1" applyAlignment="1">
      <alignment horizontal="center" wrapText="1"/>
    </xf>
    <xf numFmtId="14" fontId="31" fillId="0" borderId="56" xfId="2" applyNumberFormat="1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28" fillId="0" borderId="52" xfId="1" applyFont="1" applyBorder="1" applyAlignment="1">
      <alignment horizontal="left" wrapText="1"/>
    </xf>
    <xf numFmtId="0" fontId="28" fillId="0" borderId="53" xfId="1" applyFont="1" applyBorder="1" applyAlignment="1">
      <alignment horizontal="left" wrapText="1"/>
    </xf>
    <xf numFmtId="0" fontId="11" fillId="3" borderId="0" xfId="0" applyFont="1" applyFill="1" applyBorder="1" applyAlignment="1" applyProtection="1">
      <alignment horizontal="center" vertical="center" wrapText="1"/>
      <protection locked="0"/>
    </xf>
    <xf numFmtId="0" fontId="1" fillId="0" borderId="57" xfId="2" applyFont="1" applyFill="1" applyBorder="1" applyAlignment="1">
      <alignment horizontal="center" vertical="center"/>
    </xf>
    <xf numFmtId="0" fontId="1" fillId="0" borderId="58" xfId="2" applyFont="1" applyFill="1" applyBorder="1" applyAlignment="1">
      <alignment horizontal="center" vertical="center"/>
    </xf>
    <xf numFmtId="0" fontId="1" fillId="0" borderId="59" xfId="2" applyFont="1" applyFill="1" applyBorder="1" applyAlignment="1">
      <alignment horizontal="center" vertical="center"/>
    </xf>
    <xf numFmtId="0" fontId="1" fillId="0" borderId="60" xfId="2" applyFont="1" applyFill="1" applyBorder="1" applyAlignment="1">
      <alignment horizontal="center" vertical="center"/>
    </xf>
    <xf numFmtId="0" fontId="1" fillId="0" borderId="61" xfId="2" applyFont="1" applyFill="1" applyBorder="1" applyAlignment="1">
      <alignment horizontal="center" vertical="center"/>
    </xf>
    <xf numFmtId="0" fontId="1" fillId="0" borderId="62" xfId="2" applyFont="1" applyFill="1" applyBorder="1" applyAlignment="1">
      <alignment horizontal="center" vertical="center"/>
    </xf>
    <xf numFmtId="0" fontId="5" fillId="8" borderId="56" xfId="2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center" wrapText="1"/>
    </xf>
    <xf numFmtId="0" fontId="3" fillId="0" borderId="56" xfId="0" applyFont="1" applyFill="1" applyBorder="1" applyAlignment="1">
      <alignment vertical="center" wrapText="1"/>
    </xf>
    <xf numFmtId="0" fontId="1" fillId="8" borderId="56" xfId="2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5" borderId="0" xfId="2" applyFont="1" applyFill="1" applyAlignment="1">
      <alignment horizontal="center" vertical="center"/>
    </xf>
    <xf numFmtId="0" fontId="5" fillId="5" borderId="47" xfId="2" applyFont="1" applyFill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3" fillId="14" borderId="0" xfId="0" applyFont="1" applyFill="1" applyAlignment="1">
      <alignment horizontal="center"/>
    </xf>
    <xf numFmtId="0" fontId="1" fillId="8" borderId="56" xfId="2" applyFont="1" applyFill="1" applyBorder="1" applyAlignment="1">
      <alignment horizontal="left" vertical="center"/>
    </xf>
    <xf numFmtId="0" fontId="15" fillId="7" borderId="15" xfId="2" applyFont="1" applyFill="1" applyBorder="1" applyAlignment="1">
      <alignment horizontal="center" vertical="center" wrapText="1"/>
    </xf>
    <xf numFmtId="0" fontId="15" fillId="7" borderId="49" xfId="2" applyFont="1" applyFill="1" applyBorder="1" applyAlignment="1">
      <alignment horizontal="center" vertical="center" wrapText="1"/>
    </xf>
    <xf numFmtId="0" fontId="15" fillId="7" borderId="16" xfId="2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6" fillId="7" borderId="14" xfId="0" applyFont="1" applyFill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justify" vertical="center" wrapText="1"/>
    </xf>
    <xf numFmtId="0" fontId="20" fillId="3" borderId="39" xfId="0" applyFont="1" applyFill="1" applyBorder="1" applyAlignment="1">
      <alignment horizontal="center" vertical="center"/>
    </xf>
    <xf numFmtId="0" fontId="20" fillId="3" borderId="46" xfId="0" applyFont="1" applyFill="1" applyBorder="1" applyAlignment="1">
      <alignment horizontal="center" vertical="center"/>
    </xf>
    <xf numFmtId="0" fontId="20" fillId="3" borderId="40" xfId="0" applyFont="1" applyFill="1" applyBorder="1" applyAlignment="1">
      <alignment horizontal="center" vertical="center"/>
    </xf>
    <xf numFmtId="0" fontId="24" fillId="0" borderId="25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6" fillId="11" borderId="13" xfId="0" applyFont="1" applyFill="1" applyBorder="1" applyAlignment="1">
      <alignment horizontal="left" vertical="center" wrapText="1"/>
    </xf>
    <xf numFmtId="0" fontId="23" fillId="11" borderId="13" xfId="0" applyFont="1" applyFill="1" applyBorder="1" applyAlignment="1">
      <alignment horizontal="center" vertical="center"/>
    </xf>
    <xf numFmtId="0" fontId="26" fillId="11" borderId="28" xfId="0" applyFont="1" applyFill="1" applyBorder="1" applyAlignment="1">
      <alignment horizontal="center" vertical="center" wrapText="1"/>
    </xf>
    <xf numFmtId="0" fontId="26" fillId="11" borderId="29" xfId="0" applyFont="1" applyFill="1" applyBorder="1" applyAlignment="1">
      <alignment horizontal="center" vertical="center" wrapText="1"/>
    </xf>
    <xf numFmtId="0" fontId="26" fillId="11" borderId="30" xfId="0" applyFont="1" applyFill="1" applyBorder="1" applyAlignment="1">
      <alignment horizontal="center" vertical="center" wrapText="1"/>
    </xf>
    <xf numFmtId="0" fontId="23" fillId="11" borderId="28" xfId="0" applyFont="1" applyFill="1" applyBorder="1" applyAlignment="1">
      <alignment horizontal="center" vertical="center"/>
    </xf>
    <xf numFmtId="0" fontId="23" fillId="11" borderId="29" xfId="0" applyFont="1" applyFill="1" applyBorder="1" applyAlignment="1">
      <alignment horizontal="center" vertical="center"/>
    </xf>
    <xf numFmtId="0" fontId="23" fillId="11" borderId="30" xfId="0" applyFont="1" applyFill="1" applyBorder="1" applyAlignment="1">
      <alignment horizontal="center" vertical="center"/>
    </xf>
    <xf numFmtId="0" fontId="23" fillId="3" borderId="25" xfId="0" applyFont="1" applyFill="1" applyBorder="1" applyAlignment="1">
      <alignment horizontal="center" vertical="center" wrapText="1"/>
    </xf>
    <xf numFmtId="0" fontId="23" fillId="3" borderId="26" xfId="0" applyFont="1" applyFill="1" applyBorder="1" applyAlignment="1">
      <alignment horizontal="center" vertical="center" wrapText="1"/>
    </xf>
    <xf numFmtId="0" fontId="23" fillId="3" borderId="33" xfId="0" applyFont="1" applyFill="1" applyBorder="1" applyAlignment="1">
      <alignment horizontal="center" vertical="center" wrapText="1"/>
    </xf>
    <xf numFmtId="0" fontId="26" fillId="11" borderId="42" xfId="0" applyFont="1" applyFill="1" applyBorder="1" applyAlignment="1">
      <alignment horizontal="center" vertical="center" wrapText="1"/>
    </xf>
    <xf numFmtId="0" fontId="26" fillId="11" borderId="43" xfId="0" applyFont="1" applyFill="1" applyBorder="1" applyAlignment="1">
      <alignment horizontal="center" vertical="center" wrapText="1"/>
    </xf>
    <xf numFmtId="0" fontId="26" fillId="11" borderId="33" xfId="0" applyFont="1" applyFill="1" applyBorder="1" applyAlignment="1">
      <alignment horizontal="center" vertical="center" wrapText="1"/>
    </xf>
    <xf numFmtId="0" fontId="26" fillId="11" borderId="13" xfId="0" applyFont="1" applyFill="1" applyBorder="1" applyAlignment="1">
      <alignment horizontal="center" vertical="center" wrapText="1"/>
    </xf>
    <xf numFmtId="0" fontId="26" fillId="11" borderId="44" xfId="0" applyFont="1" applyFill="1" applyBorder="1" applyAlignment="1">
      <alignment horizontal="center" vertical="center" wrapText="1"/>
    </xf>
  </cellXfs>
  <cellStyles count="5">
    <cellStyle name="Hipervínculo" xfId="1" builtinId="8"/>
    <cellStyle name="Normal" xfId="0" builtinId="0"/>
    <cellStyle name="Normal 3" xfId="2"/>
    <cellStyle name="Normal 9" xfId="4"/>
    <cellStyle name="Porcentaje" xfId="3" builtinId="5"/>
  </cellStyles>
  <dxfs count="11">
    <dxf>
      <font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% EJECUTADO vs % PLANEADO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397632587777364E-2"/>
          <c:y val="8.9826820411698788E-2"/>
          <c:w val="0.78225824046439862"/>
          <c:h val="0.81945119007785949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'LINEA BASE'!$F$2</c:f>
              <c:strCache>
                <c:ptCount val="1"/>
                <c:pt idx="0">
                  <c:v>% Planeado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'LINEA BASE'!$A$3:$A$26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'LINEA BASE'!$F$3:$F$26</c:f>
              <c:numCache>
                <c:formatCode>0%</c:formatCode>
                <c:ptCount val="24"/>
                <c:pt idx="0">
                  <c:v>4.1666666666666664E-2</c:v>
                </c:pt>
                <c:pt idx="1">
                  <c:v>8.3333333333333329E-2</c:v>
                </c:pt>
                <c:pt idx="2">
                  <c:v>0.125</c:v>
                </c:pt>
                <c:pt idx="3">
                  <c:v>0.16666666666666666</c:v>
                </c:pt>
                <c:pt idx="4">
                  <c:v>0.20833333333333334</c:v>
                </c:pt>
                <c:pt idx="5">
                  <c:v>0.25</c:v>
                </c:pt>
                <c:pt idx="6">
                  <c:v>0.29166666666666669</c:v>
                </c:pt>
                <c:pt idx="7">
                  <c:v>0.33333333333333331</c:v>
                </c:pt>
                <c:pt idx="8">
                  <c:v>0.375</c:v>
                </c:pt>
                <c:pt idx="9">
                  <c:v>0.41666666666666669</c:v>
                </c:pt>
                <c:pt idx="10">
                  <c:v>0.45833333333333331</c:v>
                </c:pt>
                <c:pt idx="11">
                  <c:v>0.5</c:v>
                </c:pt>
                <c:pt idx="12">
                  <c:v>0.54166666666666663</c:v>
                </c:pt>
                <c:pt idx="13">
                  <c:v>0.58333333333333337</c:v>
                </c:pt>
                <c:pt idx="14">
                  <c:v>0.625</c:v>
                </c:pt>
                <c:pt idx="15">
                  <c:v>0.66666666666666663</c:v>
                </c:pt>
                <c:pt idx="16">
                  <c:v>0.70833333333333337</c:v>
                </c:pt>
                <c:pt idx="17">
                  <c:v>0.75</c:v>
                </c:pt>
                <c:pt idx="18">
                  <c:v>0.79166666666666663</c:v>
                </c:pt>
                <c:pt idx="19">
                  <c:v>0.83333333333333337</c:v>
                </c:pt>
                <c:pt idx="20">
                  <c:v>0.875</c:v>
                </c:pt>
                <c:pt idx="21">
                  <c:v>0.91666666666666663</c:v>
                </c:pt>
                <c:pt idx="22">
                  <c:v>0.95833333333333337</c:v>
                </c:pt>
                <c:pt idx="23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765-4C64-8A08-ECC75C2A4FBD}"/>
            </c:ext>
          </c:extLst>
        </c:ser>
        <c:ser>
          <c:idx val="1"/>
          <c:order val="1"/>
          <c:tx>
            <c:strRef>
              <c:f>'LINEA BASE'!$E$2</c:f>
              <c:strCache>
                <c:ptCount val="1"/>
                <c:pt idx="0">
                  <c:v>% Ejecutado </c:v>
                </c:pt>
              </c:strCache>
            </c:strRef>
          </c:tx>
          <c:spPr>
            <a:ln w="19050" cap="rnd">
              <a:solidFill>
                <a:srgbClr val="00FF00"/>
              </a:solidFill>
              <a:round/>
            </a:ln>
            <a:effectLst/>
          </c:spPr>
          <c:marker>
            <c:symbol val="none"/>
          </c:marker>
          <c:xVal>
            <c:numRef>
              <c:f>'LINEA BASE'!$A$3:$A$26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'LINEA BASE'!$E$3:$E$26</c:f>
              <c:numCache>
                <c:formatCode>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3EC-4F21-B832-94EFBCE60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4611232"/>
        <c:axId val="1184609600"/>
      </c:scatterChart>
      <c:valAx>
        <c:axId val="118461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SEMANAS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84609600"/>
        <c:crosses val="autoZero"/>
        <c:crossBetween val="midCat"/>
      </c:valAx>
      <c:valAx>
        <c:axId val="1184609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PORCENTAJE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846112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>
                <a:solidFill>
                  <a:srgbClr val="002060"/>
                </a:solidFill>
              </a:rPr>
              <a:t>PORCENTAJE</a:t>
            </a:r>
            <a:r>
              <a:rPr lang="es-CO" sz="1800" b="1" baseline="0">
                <a:solidFill>
                  <a:srgbClr val="002060"/>
                </a:solidFill>
              </a:rPr>
              <a:t> DE CUMPLIMIENTO</a:t>
            </a:r>
            <a:endParaRPr lang="es-CO" sz="1800" b="1">
              <a:solidFill>
                <a:srgbClr val="00206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8708087336136934"/>
          <c:y val="0.16222586947089698"/>
          <c:w val="0.43979018311124096"/>
          <c:h val="0.71845349108627299"/>
        </c:manualLayout>
      </c:layout>
      <c:radarChart>
        <c:radarStyle val="marker"/>
        <c:varyColors val="0"/>
        <c:ser>
          <c:idx val="0"/>
          <c:order val="0"/>
          <c:tx>
            <c:v>% Real</c:v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('ACTIVIDADES SST'!$C$6,'ACTIVIDADES SST'!$C$13,'ACTIVIDADES SST'!$C$18,'ACTIVIDADES SST'!$C$22,'ACTIVIDADES SST'!$C$25,'ACTIVIDADES SST'!$C$27,'ACTIVIDADES SST'!$C$29,'ACTIVIDADES SST'!$C$31,'ACTIVIDADES SST'!$C$34,'ACTIVIDADES SST'!$C$42)</c:f>
              <c:strCache>
                <c:ptCount val="5"/>
                <c:pt idx="0">
                  <c:v>Identificación de peligros y evaluación de riesgos</c:v>
                </c:pt>
                <c:pt idx="1">
                  <c:v>Señalización </c:v>
                </c:pt>
                <c:pt idx="2">
                  <c:v>Condiciones generales de seguridad</c:v>
                </c:pt>
                <c:pt idx="3">
                  <c:v>Acceso peatonales</c:v>
                </c:pt>
                <c:pt idx="4">
                  <c:v>Actos y condiciones inseguras</c:v>
                </c:pt>
              </c:strCache>
            </c:strRef>
          </c:cat>
          <c:val>
            <c:numRef>
              <c:f>('ACTIVIDADES SST'!$R$6,'ACTIVIDADES SST'!$R$13,'ACTIVIDADES SST'!$R$18,'ACTIVIDADES SST'!$R$22,'ACTIVIDADES SST'!$R$25,'ACTIVIDADES SST'!$R$27,'ACTIVIDADES SST'!$R$29,'ACTIVIDADES SST'!$R$31,'ACTIVIDADES SST'!$R$34,'ACTIVIDADES SST'!$R$42)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84-4BC2-8695-516662773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4610688"/>
        <c:axId val="1184614496"/>
      </c:radarChart>
      <c:catAx>
        <c:axId val="118461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84614496"/>
        <c:crosses val="autoZero"/>
        <c:auto val="1"/>
        <c:lblAlgn val="ctr"/>
        <c:lblOffset val="100"/>
        <c:noMultiLvlLbl val="0"/>
      </c:catAx>
      <c:valAx>
        <c:axId val="118461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84610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26105837795643"/>
          <c:y val="0.94740336650154156"/>
          <c:w val="0.24674353029390295"/>
          <c:h val="4.33532555690190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'INFORME GERENCIAL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hyperlink" Target="#'INFORME GERENCIAL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INFORME GERENCIAL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hyperlink" Target="#'INFORME GERENCIAL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'INFORME GERENCIAL'!A1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1952625</xdr:colOff>
      <xdr:row>4</xdr:row>
      <xdr:rowOff>176727</xdr:rowOff>
    </xdr:from>
    <xdr:to>
      <xdr:col>3</xdr:col>
      <xdr:colOff>1539876</xdr:colOff>
      <xdr:row>10</xdr:row>
      <xdr:rowOff>174624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1875" y="1446727"/>
          <a:ext cx="2143126" cy="1426647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4</xdr:row>
      <xdr:rowOff>211558</xdr:rowOff>
    </xdr:from>
    <xdr:to>
      <xdr:col>0</xdr:col>
      <xdr:colOff>3000375</xdr:colOff>
      <xdr:row>8</xdr:row>
      <xdr:rowOff>31749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81558"/>
          <a:ext cx="2857500" cy="7726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47624</xdr:colOff>
      <xdr:row>42</xdr:row>
      <xdr:rowOff>16458</xdr:rowOff>
    </xdr:from>
    <xdr:to>
      <xdr:col>25</xdr:col>
      <xdr:colOff>595313</xdr:colOff>
      <xdr:row>46</xdr:row>
      <xdr:rowOff>26256</xdr:rowOff>
    </xdr:to>
    <xdr:grpSp>
      <xdr:nvGrpSpPr>
        <xdr:cNvPr id="7" name="Grupo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pSpPr/>
      </xdr:nvGrpSpPr>
      <xdr:grpSpPr>
        <a:xfrm>
          <a:off x="29041724" y="8969958"/>
          <a:ext cx="2559369" cy="802278"/>
          <a:chOff x="6573861" y="3606764"/>
          <a:chExt cx="2480876" cy="802435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879080" y="3627120"/>
            <a:ext cx="1175657" cy="782079"/>
          </a:xfrm>
          <a:prstGeom prst="rect">
            <a:avLst/>
          </a:prstGeom>
        </xdr:spPr>
      </xdr:pic>
      <xdr:sp macro="" textlink="">
        <xdr:nvSpPr>
          <xdr:cNvPr id="6" name="Flecha derecha 5">
            <a:extLst>
              <a:ext uri="{FF2B5EF4-FFF2-40B4-BE49-F238E27FC236}">
                <a16:creationId xmlns:a16="http://schemas.microsoft.com/office/drawing/2014/main" xmlns="" id="{00000000-0008-0000-0100-000006000000}"/>
              </a:ext>
            </a:extLst>
          </xdr:cNvPr>
          <xdr:cNvSpPr/>
        </xdr:nvSpPr>
        <xdr:spPr>
          <a:xfrm>
            <a:off x="6573861" y="3606764"/>
            <a:ext cx="1074420" cy="762000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CO" sz="800" b="1"/>
              <a:t>RETORNAR A INICIO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91170</xdr:colOff>
      <xdr:row>0</xdr:row>
      <xdr:rowOff>0</xdr:rowOff>
    </xdr:from>
    <xdr:to>
      <xdr:col>7</xdr:col>
      <xdr:colOff>751116</xdr:colOff>
      <xdr:row>0</xdr:row>
      <xdr:rowOff>835479</xdr:rowOff>
    </xdr:to>
    <xdr:grpSp>
      <xdr:nvGrpSpPr>
        <xdr:cNvPr id="5" name="Grup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pSpPr/>
      </xdr:nvGrpSpPr>
      <xdr:grpSpPr>
        <a:xfrm>
          <a:off x="13371741" y="0"/>
          <a:ext cx="2227489" cy="835479"/>
          <a:chOff x="6774180" y="3627120"/>
          <a:chExt cx="2280557" cy="80772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xmlns="" id="{00000000-0008-0000-02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879080" y="3627120"/>
            <a:ext cx="1175657" cy="782079"/>
          </a:xfrm>
          <a:prstGeom prst="rect">
            <a:avLst/>
          </a:prstGeom>
        </xdr:spPr>
      </xdr:pic>
      <xdr:sp macro="" textlink="">
        <xdr:nvSpPr>
          <xdr:cNvPr id="7" name="Flecha derecha 6">
            <a:extLst>
              <a:ext uri="{FF2B5EF4-FFF2-40B4-BE49-F238E27FC236}">
                <a16:creationId xmlns:a16="http://schemas.microsoft.com/office/drawing/2014/main" xmlns="" id="{00000000-0008-0000-0200-000007000000}"/>
              </a:ext>
            </a:extLst>
          </xdr:cNvPr>
          <xdr:cNvSpPr/>
        </xdr:nvSpPr>
        <xdr:spPr>
          <a:xfrm>
            <a:off x="6774180" y="3672840"/>
            <a:ext cx="1074420" cy="762000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CO" sz="800" b="1"/>
              <a:t>RETORNAR A INICIO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242047</xdr:colOff>
      <xdr:row>17</xdr:row>
      <xdr:rowOff>8965</xdr:rowOff>
    </xdr:from>
    <xdr:to>
      <xdr:col>3</xdr:col>
      <xdr:colOff>590390</xdr:colOff>
      <xdr:row>18</xdr:row>
      <xdr:rowOff>181407</xdr:rowOff>
    </xdr:to>
    <xdr:sp macro="" textlink="">
      <xdr:nvSpPr>
        <xdr:cNvPr id="2" name="Forma libre: form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8601187" y="8634805"/>
          <a:ext cx="348343" cy="370562"/>
        </a:xfrm>
        <a:custGeom>
          <a:avLst/>
          <a:gdLst>
            <a:gd name="connsiteX0" fmla="*/ 1147466 w 2294932"/>
            <a:gd name="connsiteY0" fmla="*/ 0 h 2435406"/>
            <a:gd name="connsiteX1" fmla="*/ 2294932 w 2294932"/>
            <a:gd name="connsiteY1" fmla="*/ 1217703 h 2435406"/>
            <a:gd name="connsiteX2" fmla="*/ 1988841 w 2294932"/>
            <a:gd name="connsiteY2" fmla="*/ 1217703 h 2435406"/>
            <a:gd name="connsiteX3" fmla="*/ 1988841 w 2294932"/>
            <a:gd name="connsiteY3" fmla="*/ 2435406 h 2435406"/>
            <a:gd name="connsiteX4" fmla="*/ 306091 w 2294932"/>
            <a:gd name="connsiteY4" fmla="*/ 2435406 h 2435406"/>
            <a:gd name="connsiteX5" fmla="*/ 306091 w 2294932"/>
            <a:gd name="connsiteY5" fmla="*/ 1217703 h 2435406"/>
            <a:gd name="connsiteX6" fmla="*/ 0 w 2294932"/>
            <a:gd name="connsiteY6" fmla="*/ 1217703 h 243540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2294932" h="2435406">
              <a:moveTo>
                <a:pt x="1147466" y="0"/>
              </a:moveTo>
              <a:lnTo>
                <a:pt x="2294932" y="1217703"/>
              </a:lnTo>
              <a:lnTo>
                <a:pt x="1988841" y="1217703"/>
              </a:lnTo>
              <a:lnTo>
                <a:pt x="1988841" y="2435406"/>
              </a:lnTo>
              <a:lnTo>
                <a:pt x="306091" y="2435406"/>
              </a:lnTo>
              <a:lnTo>
                <a:pt x="306091" y="1217703"/>
              </a:lnTo>
              <a:lnTo>
                <a:pt x="0" y="1217703"/>
              </a:lnTo>
              <a:close/>
            </a:path>
          </a:pathLst>
        </a:custGeom>
        <a:solidFill>
          <a:schemeClr val="accent1">
            <a:lumMod val="50000"/>
          </a:schemeClr>
        </a:solidFill>
        <a:ln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CO" sz="1100"/>
        </a:p>
      </xdr:txBody>
    </xdr:sp>
    <xdr:clientData/>
  </xdr:twoCellAnchor>
  <xdr:twoCellAnchor>
    <xdr:from>
      <xdr:col>3</xdr:col>
      <xdr:colOff>242047</xdr:colOff>
      <xdr:row>26</xdr:row>
      <xdr:rowOff>8965</xdr:rowOff>
    </xdr:from>
    <xdr:to>
      <xdr:col>3</xdr:col>
      <xdr:colOff>590390</xdr:colOff>
      <xdr:row>27</xdr:row>
      <xdr:rowOff>181407</xdr:rowOff>
    </xdr:to>
    <xdr:sp macro="" textlink="">
      <xdr:nvSpPr>
        <xdr:cNvPr id="3" name="Forma libre: forma 3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8601187" y="13054405"/>
          <a:ext cx="348343" cy="370562"/>
        </a:xfrm>
        <a:custGeom>
          <a:avLst/>
          <a:gdLst>
            <a:gd name="connsiteX0" fmla="*/ 1147466 w 2294932"/>
            <a:gd name="connsiteY0" fmla="*/ 0 h 2435406"/>
            <a:gd name="connsiteX1" fmla="*/ 2294932 w 2294932"/>
            <a:gd name="connsiteY1" fmla="*/ 1217703 h 2435406"/>
            <a:gd name="connsiteX2" fmla="*/ 1988841 w 2294932"/>
            <a:gd name="connsiteY2" fmla="*/ 1217703 h 2435406"/>
            <a:gd name="connsiteX3" fmla="*/ 1988841 w 2294932"/>
            <a:gd name="connsiteY3" fmla="*/ 2435406 h 2435406"/>
            <a:gd name="connsiteX4" fmla="*/ 306091 w 2294932"/>
            <a:gd name="connsiteY4" fmla="*/ 2435406 h 2435406"/>
            <a:gd name="connsiteX5" fmla="*/ 306091 w 2294932"/>
            <a:gd name="connsiteY5" fmla="*/ 1217703 h 2435406"/>
            <a:gd name="connsiteX6" fmla="*/ 0 w 2294932"/>
            <a:gd name="connsiteY6" fmla="*/ 1217703 h 243540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2294932" h="2435406">
              <a:moveTo>
                <a:pt x="1147466" y="0"/>
              </a:moveTo>
              <a:lnTo>
                <a:pt x="2294932" y="1217703"/>
              </a:lnTo>
              <a:lnTo>
                <a:pt x="1988841" y="1217703"/>
              </a:lnTo>
              <a:lnTo>
                <a:pt x="1988841" y="2435406"/>
              </a:lnTo>
              <a:lnTo>
                <a:pt x="306091" y="2435406"/>
              </a:lnTo>
              <a:lnTo>
                <a:pt x="306091" y="1217703"/>
              </a:lnTo>
              <a:lnTo>
                <a:pt x="0" y="1217703"/>
              </a:lnTo>
              <a:close/>
            </a:path>
          </a:pathLst>
        </a:custGeom>
        <a:solidFill>
          <a:schemeClr val="accent1">
            <a:lumMod val="50000"/>
          </a:schemeClr>
        </a:solidFill>
        <a:ln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CO" sz="1100"/>
        </a:p>
      </xdr:txBody>
    </xdr:sp>
    <xdr:clientData/>
  </xdr:twoCellAnchor>
  <xdr:twoCellAnchor>
    <xdr:from>
      <xdr:col>3</xdr:col>
      <xdr:colOff>242047</xdr:colOff>
      <xdr:row>35</xdr:row>
      <xdr:rowOff>8965</xdr:rowOff>
    </xdr:from>
    <xdr:to>
      <xdr:col>3</xdr:col>
      <xdr:colOff>590390</xdr:colOff>
      <xdr:row>36</xdr:row>
      <xdr:rowOff>181407</xdr:rowOff>
    </xdr:to>
    <xdr:sp macro="" textlink="">
      <xdr:nvSpPr>
        <xdr:cNvPr id="4" name="Forma libre: forma 3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/>
      </xdr:nvSpPr>
      <xdr:spPr>
        <a:xfrm>
          <a:off x="8601187" y="17474005"/>
          <a:ext cx="348343" cy="370562"/>
        </a:xfrm>
        <a:custGeom>
          <a:avLst/>
          <a:gdLst>
            <a:gd name="connsiteX0" fmla="*/ 1147466 w 2294932"/>
            <a:gd name="connsiteY0" fmla="*/ 0 h 2435406"/>
            <a:gd name="connsiteX1" fmla="*/ 2294932 w 2294932"/>
            <a:gd name="connsiteY1" fmla="*/ 1217703 h 2435406"/>
            <a:gd name="connsiteX2" fmla="*/ 1988841 w 2294932"/>
            <a:gd name="connsiteY2" fmla="*/ 1217703 h 2435406"/>
            <a:gd name="connsiteX3" fmla="*/ 1988841 w 2294932"/>
            <a:gd name="connsiteY3" fmla="*/ 2435406 h 2435406"/>
            <a:gd name="connsiteX4" fmla="*/ 306091 w 2294932"/>
            <a:gd name="connsiteY4" fmla="*/ 2435406 h 2435406"/>
            <a:gd name="connsiteX5" fmla="*/ 306091 w 2294932"/>
            <a:gd name="connsiteY5" fmla="*/ 1217703 h 2435406"/>
            <a:gd name="connsiteX6" fmla="*/ 0 w 2294932"/>
            <a:gd name="connsiteY6" fmla="*/ 1217703 h 243540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2294932" h="2435406">
              <a:moveTo>
                <a:pt x="1147466" y="0"/>
              </a:moveTo>
              <a:lnTo>
                <a:pt x="2294932" y="1217703"/>
              </a:lnTo>
              <a:lnTo>
                <a:pt x="1988841" y="1217703"/>
              </a:lnTo>
              <a:lnTo>
                <a:pt x="1988841" y="2435406"/>
              </a:lnTo>
              <a:lnTo>
                <a:pt x="306091" y="2435406"/>
              </a:lnTo>
              <a:lnTo>
                <a:pt x="306091" y="1217703"/>
              </a:lnTo>
              <a:lnTo>
                <a:pt x="0" y="1217703"/>
              </a:lnTo>
              <a:close/>
            </a:path>
          </a:pathLst>
        </a:custGeom>
        <a:solidFill>
          <a:schemeClr val="accent1">
            <a:lumMod val="50000"/>
          </a:schemeClr>
        </a:solidFill>
        <a:ln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CO" sz="1100"/>
        </a:p>
      </xdr:txBody>
    </xdr:sp>
    <xdr:clientData/>
  </xdr:twoCellAnchor>
  <xdr:twoCellAnchor>
    <xdr:from>
      <xdr:col>3</xdr:col>
      <xdr:colOff>242047</xdr:colOff>
      <xdr:row>44</xdr:row>
      <xdr:rowOff>8965</xdr:rowOff>
    </xdr:from>
    <xdr:to>
      <xdr:col>3</xdr:col>
      <xdr:colOff>590390</xdr:colOff>
      <xdr:row>45</xdr:row>
      <xdr:rowOff>181407</xdr:rowOff>
    </xdr:to>
    <xdr:sp macro="" textlink="">
      <xdr:nvSpPr>
        <xdr:cNvPr id="5" name="Forma libre: forma 3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/>
      </xdr:nvSpPr>
      <xdr:spPr>
        <a:xfrm>
          <a:off x="8601187" y="21893605"/>
          <a:ext cx="348343" cy="370562"/>
        </a:xfrm>
        <a:custGeom>
          <a:avLst/>
          <a:gdLst>
            <a:gd name="connsiteX0" fmla="*/ 1147466 w 2294932"/>
            <a:gd name="connsiteY0" fmla="*/ 0 h 2435406"/>
            <a:gd name="connsiteX1" fmla="*/ 2294932 w 2294932"/>
            <a:gd name="connsiteY1" fmla="*/ 1217703 h 2435406"/>
            <a:gd name="connsiteX2" fmla="*/ 1988841 w 2294932"/>
            <a:gd name="connsiteY2" fmla="*/ 1217703 h 2435406"/>
            <a:gd name="connsiteX3" fmla="*/ 1988841 w 2294932"/>
            <a:gd name="connsiteY3" fmla="*/ 2435406 h 2435406"/>
            <a:gd name="connsiteX4" fmla="*/ 306091 w 2294932"/>
            <a:gd name="connsiteY4" fmla="*/ 2435406 h 2435406"/>
            <a:gd name="connsiteX5" fmla="*/ 306091 w 2294932"/>
            <a:gd name="connsiteY5" fmla="*/ 1217703 h 2435406"/>
            <a:gd name="connsiteX6" fmla="*/ 0 w 2294932"/>
            <a:gd name="connsiteY6" fmla="*/ 1217703 h 243540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2294932" h="2435406">
              <a:moveTo>
                <a:pt x="1147466" y="0"/>
              </a:moveTo>
              <a:lnTo>
                <a:pt x="2294932" y="1217703"/>
              </a:lnTo>
              <a:lnTo>
                <a:pt x="1988841" y="1217703"/>
              </a:lnTo>
              <a:lnTo>
                <a:pt x="1988841" y="2435406"/>
              </a:lnTo>
              <a:lnTo>
                <a:pt x="306091" y="2435406"/>
              </a:lnTo>
              <a:lnTo>
                <a:pt x="306091" y="1217703"/>
              </a:lnTo>
              <a:lnTo>
                <a:pt x="0" y="1217703"/>
              </a:lnTo>
              <a:close/>
            </a:path>
          </a:pathLst>
        </a:custGeom>
        <a:solidFill>
          <a:schemeClr val="accent1">
            <a:lumMod val="50000"/>
          </a:schemeClr>
        </a:solidFill>
        <a:ln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CO" sz="1100"/>
        </a:p>
      </xdr:txBody>
    </xdr:sp>
    <xdr:clientData/>
  </xdr:twoCellAnchor>
  <xdr:twoCellAnchor>
    <xdr:from>
      <xdr:col>3</xdr:col>
      <xdr:colOff>111125</xdr:colOff>
      <xdr:row>0</xdr:row>
      <xdr:rowOff>69850</xdr:rowOff>
    </xdr:from>
    <xdr:to>
      <xdr:col>3</xdr:col>
      <xdr:colOff>1460500</xdr:colOff>
      <xdr:row>2</xdr:row>
      <xdr:rowOff>403225</xdr:rowOff>
    </xdr:to>
    <xdr:sp macro="" textlink="">
      <xdr:nvSpPr>
        <xdr:cNvPr id="6" name="Flecha izquierda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/>
      </xdr:nvSpPr>
      <xdr:spPr>
        <a:xfrm>
          <a:off x="8455025" y="69850"/>
          <a:ext cx="1349375" cy="7397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effectLst>
                <a:glow rad="228600">
                  <a:schemeClr val="accent1">
                    <a:satMod val="175000"/>
                    <a:alpha val="40000"/>
                  </a:schemeClr>
                </a:glow>
              </a:effectLst>
              <a:latin typeface="Bahnschrift Light" panose="020B0502040204020203" pitchFamily="34" charset="0"/>
            </a:rPr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0</xdr:row>
      <xdr:rowOff>0</xdr:rowOff>
    </xdr:from>
    <xdr:to>
      <xdr:col>8</xdr:col>
      <xdr:colOff>690563</xdr:colOff>
      <xdr:row>1</xdr:row>
      <xdr:rowOff>0</xdr:rowOff>
    </xdr:to>
    <xdr:sp macro="" textlink="">
      <xdr:nvSpPr>
        <xdr:cNvPr id="2" name="Flech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/>
      </xdr:nvSpPr>
      <xdr:spPr>
        <a:xfrm>
          <a:off x="10669905" y="0"/>
          <a:ext cx="1237298" cy="88392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effectLst>
                <a:glow rad="228600">
                  <a:schemeClr val="accent1">
                    <a:satMod val="175000"/>
                    <a:alpha val="40000"/>
                  </a:schemeClr>
                </a:glow>
              </a:effectLst>
              <a:latin typeface="Bahnschrift Light" panose="020B0502040204020203" pitchFamily="34" charset="0"/>
            </a:rPr>
            <a:t>Inicio</a:t>
          </a:r>
        </a:p>
      </xdr:txBody>
    </xdr:sp>
    <xdr:clientData/>
  </xdr:twoCellAnchor>
  <xdr:twoCellAnchor editAs="oneCell">
    <xdr:from>
      <xdr:col>1</xdr:col>
      <xdr:colOff>93344</xdr:colOff>
      <xdr:row>0</xdr:row>
      <xdr:rowOff>85188</xdr:rowOff>
    </xdr:from>
    <xdr:to>
      <xdr:col>1</xdr:col>
      <xdr:colOff>940435</xdr:colOff>
      <xdr:row>0</xdr:row>
      <xdr:rowOff>656432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144" y="85188"/>
          <a:ext cx="866776" cy="5712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85514" cy="606334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83BA5637-6090-5985-1ABE-C2BEDAC56C9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419737</xdr:colOff>
      <xdr:row>2</xdr:row>
      <xdr:rowOff>240588</xdr:rowOff>
    </xdr:from>
    <xdr:to>
      <xdr:col>32</xdr:col>
      <xdr:colOff>50205</xdr:colOff>
      <xdr:row>26</xdr:row>
      <xdr:rowOff>9851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220917</xdr:colOff>
      <xdr:row>1</xdr:row>
      <xdr:rowOff>173531</xdr:rowOff>
    </xdr:from>
    <xdr:to>
      <xdr:col>17</xdr:col>
      <xdr:colOff>574421</xdr:colOff>
      <xdr:row>1</xdr:row>
      <xdr:rowOff>531789</xdr:rowOff>
    </xdr:to>
    <xdr:grpSp>
      <xdr:nvGrpSpPr>
        <xdr:cNvPr id="3" name="Grup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pSpPr/>
      </xdr:nvGrpSpPr>
      <xdr:grpSpPr>
        <a:xfrm>
          <a:off x="16197517" y="359798"/>
          <a:ext cx="353504" cy="358258"/>
          <a:chOff x="12944139" y="693868"/>
          <a:chExt cx="351327" cy="356081"/>
        </a:xfrm>
      </xdr:grpSpPr>
      <xdr:sp macro="" textlink="">
        <xdr:nvSpPr>
          <xdr:cNvPr id="4" name="Forma libre: forma 4">
            <a:extLst>
              <a:ext uri="{FF2B5EF4-FFF2-40B4-BE49-F238E27FC236}">
                <a16:creationId xmlns:a16="http://schemas.microsoft.com/office/drawing/2014/main" xmlns="" id="{00000000-0008-0000-0500-000004000000}"/>
              </a:ext>
            </a:extLst>
          </xdr:cNvPr>
          <xdr:cNvSpPr/>
        </xdr:nvSpPr>
        <xdr:spPr>
          <a:xfrm>
            <a:off x="12944139" y="693868"/>
            <a:ext cx="351327" cy="356081"/>
          </a:xfrm>
          <a:custGeom>
            <a:avLst/>
            <a:gdLst>
              <a:gd name="connsiteX0" fmla="*/ 1147466 w 2294932"/>
              <a:gd name="connsiteY0" fmla="*/ 0 h 2435406"/>
              <a:gd name="connsiteX1" fmla="*/ 2294932 w 2294932"/>
              <a:gd name="connsiteY1" fmla="*/ 1217703 h 2435406"/>
              <a:gd name="connsiteX2" fmla="*/ 1988841 w 2294932"/>
              <a:gd name="connsiteY2" fmla="*/ 1217703 h 2435406"/>
              <a:gd name="connsiteX3" fmla="*/ 1988841 w 2294932"/>
              <a:gd name="connsiteY3" fmla="*/ 2435406 h 2435406"/>
              <a:gd name="connsiteX4" fmla="*/ 306091 w 2294932"/>
              <a:gd name="connsiteY4" fmla="*/ 2435406 h 2435406"/>
              <a:gd name="connsiteX5" fmla="*/ 306091 w 2294932"/>
              <a:gd name="connsiteY5" fmla="*/ 1217703 h 2435406"/>
              <a:gd name="connsiteX6" fmla="*/ 0 w 2294932"/>
              <a:gd name="connsiteY6" fmla="*/ 1217703 h 243540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2294932" h="2435406">
                <a:moveTo>
                  <a:pt x="1147466" y="0"/>
                </a:moveTo>
                <a:lnTo>
                  <a:pt x="2294932" y="1217703"/>
                </a:lnTo>
                <a:lnTo>
                  <a:pt x="1988841" y="1217703"/>
                </a:lnTo>
                <a:lnTo>
                  <a:pt x="1988841" y="2435406"/>
                </a:lnTo>
                <a:lnTo>
                  <a:pt x="306091" y="2435406"/>
                </a:lnTo>
                <a:lnTo>
                  <a:pt x="306091" y="1217703"/>
                </a:lnTo>
                <a:lnTo>
                  <a:pt x="0" y="1217703"/>
                </a:lnTo>
                <a:close/>
              </a:path>
            </a:pathLst>
          </a:custGeom>
          <a:solidFill>
            <a:schemeClr val="accent1">
              <a:lumMod val="50000"/>
            </a:schemeClr>
          </a:solidFill>
          <a:ln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lang="es-CO" sz="1100"/>
          </a:p>
        </xdr:txBody>
      </xdr: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xmlns="" id="{00000000-0008-0000-0500-000005000000}"/>
              </a:ext>
            </a:extLst>
          </xdr:cNvPr>
          <xdr:cNvSpPr/>
        </xdr:nvSpPr>
        <xdr:spPr>
          <a:xfrm>
            <a:off x="12986273" y="714486"/>
            <a:ext cx="66787" cy="100853"/>
          </a:xfrm>
          <a:prstGeom prst="rect">
            <a:avLst/>
          </a:prstGeom>
          <a:solidFill>
            <a:schemeClr val="accent1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</xdr:grpSp>
    <xdr:clientData/>
  </xdr:twoCellAnchor>
  <xdr:twoCellAnchor editAs="oneCell">
    <xdr:from>
      <xdr:col>2</xdr:col>
      <xdr:colOff>13608</xdr:colOff>
      <xdr:row>1</xdr:row>
      <xdr:rowOff>108856</xdr:rowOff>
    </xdr:from>
    <xdr:to>
      <xdr:col>2</xdr:col>
      <xdr:colOff>1007534</xdr:colOff>
      <xdr:row>1</xdr:row>
      <xdr:rowOff>655863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9341" y="295123"/>
          <a:ext cx="993926" cy="547007"/>
        </a:xfrm>
        <a:prstGeom prst="rect">
          <a:avLst/>
        </a:prstGeom>
      </xdr:spPr>
    </xdr:pic>
    <xdr:clientData/>
  </xdr:twoCellAnchor>
  <xdr:twoCellAnchor editAs="oneCell">
    <xdr:from>
      <xdr:col>16</xdr:col>
      <xdr:colOff>1090083</xdr:colOff>
      <xdr:row>1</xdr:row>
      <xdr:rowOff>74083</xdr:rowOff>
    </xdr:from>
    <xdr:to>
      <xdr:col>16</xdr:col>
      <xdr:colOff>2956983</xdr:colOff>
      <xdr:row>1</xdr:row>
      <xdr:rowOff>578908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78416" y="264583"/>
          <a:ext cx="1866900" cy="5048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uro%20Perilla/Documents/Personal/Consultor&#237;as/Proyectos%20Forestales/OHSAS%2018001/EC-Especializaci&#243;n%20en%20Gesti&#243;n%20Integrada%20QHSE-1019018983-Anexos%20(7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urojpm/AppData/Local/Microsoft/Windows/Temporary%20Internet%20Files/Content.Outlook/6BMT80XB/ICA%20El%20Banco%202011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AVANCE%20Y%20CONSOLIDADO%20ESTUDIOS%20Y%20DISE&#209;OS_V3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CIVILSVR\SigCassTopco\Documents%20and%20Settings\Compaq_Propietario\Escritorio\marisol%20dic%2027%202007\F-095-6%20Ambiental%2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ELA/Downloads/planeacion%20estrategica%20de%20gestion%20ambiental%20-%20DEF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financiacion\FICHAS%20Y%20FORMATOS\UNITARIOS%20GENERA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01 Matriz DOFA"/>
      <sheetName val="Anexo 02- BSC - INDICADORES "/>
      <sheetName val="Anexo 03 Indicador cumplimiento"/>
      <sheetName val="Anexo 04- Caracterizacion"/>
      <sheetName val="Anexo 05 Solicitud cliente"/>
      <sheetName val="Anexo 06Programa de capacitacio"/>
      <sheetName val="Anexo 07 Plan de comunicaciones"/>
      <sheetName val="Anexo 08 Control de Documentos"/>
      <sheetName val="Anexo 09- Matriz Ident"/>
      <sheetName val="Anexo 10 Matriz Req Leg"/>
      <sheetName val="Anexo 11 Reporte de investigaci"/>
      <sheetName val="Anexo 12 - Revision por la dire"/>
      <sheetName val="Anexo 13 Cronograma implemen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Estado Cum. PMA"/>
      <sheetName val="Reg. foto"/>
      <sheetName val="ICA0"/>
      <sheetName val="ICA1a-D"/>
      <sheetName val="ICA1a-P"/>
      <sheetName val="ICA1a-E"/>
      <sheetName val="ICA1a-CyT"/>
      <sheetName val="ICA1a-CA"/>
      <sheetName val="ICA3a-A1085"/>
      <sheetName val="ICA3a-A1899"/>
      <sheetName val="ICA3a-A382"/>
      <sheetName val="CRON-PMA"/>
      <sheetName val="F.1"/>
      <sheetName val="F.2"/>
      <sheetName val="F.3"/>
      <sheetName val="F.4"/>
      <sheetName val="F.5"/>
      <sheetName val="ICA5"/>
      <sheetName val="% Avance Plan de manejo ambient"/>
      <sheetName val="Coordenadas pol-proyecto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/>
      <sheetData sheetId="15">
        <row r="6">
          <cell r="I6">
            <v>1</v>
          </cell>
        </row>
      </sheetData>
      <sheetData sheetId="16"/>
      <sheetData sheetId="17"/>
      <sheetData sheetId="18" refreshError="1"/>
      <sheetData sheetId="19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PROYECTO 1"/>
      <sheetName val="Hoja2"/>
    </sheetNames>
    <sheetDataSet>
      <sheetData sheetId="0"/>
      <sheetData sheetId="1"/>
      <sheetData sheetId="2">
        <row r="4">
          <cell r="B4" t="str">
            <v>CUMPLE</v>
          </cell>
        </row>
        <row r="5">
          <cell r="B5" t="str">
            <v>NO APLICA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  <sheetName val="F-095-6"/>
      <sheetName val="F-163-2"/>
      <sheetName val="F2"/>
      <sheetName val="F3"/>
    </sheetNames>
    <sheetDataSet>
      <sheetData sheetId="0">
        <row r="17">
          <cell r="B17" t="str">
            <v>Gestión Humana</v>
          </cell>
        </row>
        <row r="18">
          <cell r="B18" t="str">
            <v>Maquinaria y Equipo</v>
          </cell>
        </row>
        <row r="19">
          <cell r="B19" t="str">
            <v>Informática y Comunicaciones</v>
          </cell>
        </row>
        <row r="20">
          <cell r="B20" t="str">
            <v>Gestión de Flujo Monetario</v>
          </cell>
        </row>
        <row r="21">
          <cell r="B21" t="str">
            <v>Compras</v>
          </cell>
        </row>
        <row r="22">
          <cell r="B22" t="str">
            <v>Subcontratos</v>
          </cell>
        </row>
        <row r="23">
          <cell r="B23" t="str">
            <v>Gestión Documental</v>
          </cell>
        </row>
        <row r="24">
          <cell r="B24" t="str">
            <v>Gestión Ambiental</v>
          </cell>
        </row>
        <row r="25">
          <cell r="B25" t="str">
            <v>Gestión S&amp;SO</v>
          </cell>
        </row>
        <row r="26">
          <cell r="B26" t="str">
            <v>Gestión Comercial</v>
          </cell>
        </row>
        <row r="27">
          <cell r="B27" t="str">
            <v>Planificación de Obra</v>
          </cell>
        </row>
        <row r="28">
          <cell r="B28" t="str">
            <v>Explotación y construcción obras de infraestructura</v>
          </cell>
        </row>
        <row r="29">
          <cell r="B29" t="str">
            <v>Relación con el cliente</v>
          </cell>
        </row>
        <row r="30">
          <cell r="B30" t="str">
            <v>Producción de mezclas asfálticas</v>
          </cell>
        </row>
        <row r="31">
          <cell r="B31" t="str">
            <v>Beneficio de materiales pétreos</v>
          </cell>
        </row>
        <row r="32">
          <cell r="B32" t="str">
            <v>Almacenamiento</v>
          </cell>
        </row>
        <row r="33">
          <cell r="B33" t="str">
            <v>Despachos al cliente</v>
          </cell>
        </row>
        <row r="34">
          <cell r="B34" t="str">
            <v>Control de calidad y medición</v>
          </cell>
        </row>
        <row r="35">
          <cell r="B35" t="str">
            <v>Planificación empresarial</v>
          </cell>
        </row>
        <row r="36">
          <cell r="B36" t="str">
            <v xml:space="preserve">Revisión del SIG CASS </v>
          </cell>
        </row>
        <row r="37">
          <cell r="B37" t="str">
            <v>Seguimiento, análisis y mejora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FICACION ESTRATEGICA SGA"/>
      <sheetName val="MATRIZ DE IMPACTOS AMBIENTALES "/>
      <sheetName val="CONTROL OPERACIONAL"/>
      <sheetName val="FORM H D V EQUIPOS"/>
      <sheetName val="PROGRAMA DE CAPACITACION "/>
      <sheetName val="PLAN DE COMUNICACIONES INTERNA "/>
    </sheetNames>
    <sheetDataSet>
      <sheetData sheetId="0" refreshError="1"/>
      <sheetData sheetId="1">
        <row r="5">
          <cell r="O5">
            <v>3</v>
          </cell>
        </row>
      </sheetData>
      <sheetData sheetId="2">
        <row r="5">
          <cell r="O5">
            <v>3</v>
          </cell>
          <cell r="P5">
            <v>2</v>
          </cell>
          <cell r="Q5">
            <v>1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S"/>
    </sheetNames>
    <sheetDataSet>
      <sheetData sheetId="0">
        <row r="2">
          <cell r="A2" t="str">
            <v>CODIGO</v>
          </cell>
          <cell r="B2" t="str">
            <v>EQUIPOS</v>
          </cell>
          <cell r="C2" t="str">
            <v>TIPO</v>
          </cell>
          <cell r="D2" t="str">
            <v>TARIFA/HORA</v>
          </cell>
          <cell r="E2" t="str">
            <v>RENDIMIENTO</v>
          </cell>
        </row>
        <row r="3">
          <cell r="A3">
            <v>1</v>
          </cell>
          <cell r="B3" t="str">
            <v>RETROCARGADOR</v>
          </cell>
          <cell r="C3" t="str">
            <v>JD-510</v>
          </cell>
          <cell r="D3">
            <v>35000</v>
          </cell>
        </row>
        <row r="4">
          <cell r="A4">
            <v>2</v>
          </cell>
          <cell r="B4" t="str">
            <v>MOTONIVELADORA</v>
          </cell>
          <cell r="C4" t="str">
            <v xml:space="preserve">CAT </v>
          </cell>
          <cell r="D4">
            <v>45000</v>
          </cell>
        </row>
        <row r="5">
          <cell r="A5">
            <v>3</v>
          </cell>
          <cell r="B5" t="str">
            <v>VIBROCOMPACTADOR</v>
          </cell>
          <cell r="C5" t="str">
            <v xml:space="preserve">CAT </v>
          </cell>
          <cell r="D5">
            <v>45000</v>
          </cell>
        </row>
        <row r="6">
          <cell r="A6">
            <v>4</v>
          </cell>
          <cell r="B6" t="str">
            <v>RETROEXCAVADORA</v>
          </cell>
          <cell r="C6" t="str">
            <v xml:space="preserve">CAT </v>
          </cell>
          <cell r="D6">
            <v>60000</v>
          </cell>
        </row>
        <row r="7">
          <cell r="A7">
            <v>5</v>
          </cell>
          <cell r="B7" t="str">
            <v>BULLDOZER</v>
          </cell>
          <cell r="C7" t="str">
            <v>D6D</v>
          </cell>
          <cell r="D7">
            <v>45000</v>
          </cell>
        </row>
        <row r="8">
          <cell r="A8">
            <v>6</v>
          </cell>
          <cell r="B8" t="str">
            <v>VOLQUETA</v>
          </cell>
          <cell r="C8" t="str">
            <v>5m3</v>
          </cell>
          <cell r="D8">
            <v>22500</v>
          </cell>
        </row>
        <row r="9">
          <cell r="A9">
            <v>7</v>
          </cell>
          <cell r="B9" t="str">
            <v>MOTOBOMBA</v>
          </cell>
          <cell r="D9">
            <v>4000</v>
          </cell>
        </row>
        <row r="10">
          <cell r="A10">
            <v>8</v>
          </cell>
          <cell r="B10" t="str">
            <v>HERRAMIENTA 1O% M.O</v>
          </cell>
        </row>
        <row r="11">
          <cell r="A11">
            <v>9</v>
          </cell>
          <cell r="B11" t="str">
            <v xml:space="preserve">CARROTANQUE </v>
          </cell>
          <cell r="C11" t="str">
            <v>2500 GL</v>
          </cell>
          <cell r="D11">
            <v>22500</v>
          </cell>
        </row>
        <row r="12">
          <cell r="A12">
            <v>10</v>
          </cell>
          <cell r="B12" t="str">
            <v>FINISHER</v>
          </cell>
          <cell r="C12" t="str">
            <v xml:space="preserve">CAT </v>
          </cell>
          <cell r="D12">
            <v>80000</v>
          </cell>
        </row>
        <row r="13">
          <cell r="A13">
            <v>11</v>
          </cell>
          <cell r="B13" t="str">
            <v>TRITURADORA</v>
          </cell>
          <cell r="C13" t="str">
            <v xml:space="preserve">CAT </v>
          </cell>
          <cell r="D13">
            <v>100000</v>
          </cell>
        </row>
        <row r="14">
          <cell r="A14">
            <v>12</v>
          </cell>
          <cell r="B14" t="str">
            <v>CARGADOR</v>
          </cell>
          <cell r="C14" t="str">
            <v xml:space="preserve">CAT </v>
          </cell>
          <cell r="D14">
            <v>45000</v>
          </cell>
        </row>
        <row r="15">
          <cell r="A15">
            <v>13</v>
          </cell>
          <cell r="B15" t="str">
            <v>COMPACTADOR</v>
          </cell>
          <cell r="C15" t="str">
            <v xml:space="preserve">CAT </v>
          </cell>
          <cell r="D15">
            <v>45000</v>
          </cell>
        </row>
        <row r="16">
          <cell r="A16">
            <v>14</v>
          </cell>
          <cell r="B16" t="str">
            <v>IRRIGADOR</v>
          </cell>
          <cell r="C16" t="str">
            <v>600M2/h</v>
          </cell>
          <cell r="D16">
            <v>45000</v>
          </cell>
        </row>
        <row r="17">
          <cell r="A17">
            <v>15</v>
          </cell>
          <cell r="B17" t="str">
            <v>RANA</v>
          </cell>
          <cell r="C17" t="str">
            <v>5 HP</v>
          </cell>
          <cell r="D17">
            <v>5375</v>
          </cell>
        </row>
        <row r="18">
          <cell r="A18">
            <v>16</v>
          </cell>
          <cell r="B18" t="str">
            <v xml:space="preserve">MEZCLADORA </v>
          </cell>
          <cell r="C18" t="str">
            <v>1.5 Bultos</v>
          </cell>
          <cell r="D18">
            <v>6125</v>
          </cell>
        </row>
        <row r="19">
          <cell r="A19">
            <v>17</v>
          </cell>
          <cell r="B19" t="str">
            <v>MAQUINA DEMARCADORA</v>
          </cell>
          <cell r="C19" t="str">
            <v>CHORRO</v>
          </cell>
          <cell r="D19">
            <v>40000</v>
          </cell>
        </row>
        <row r="21">
          <cell r="A21" t="str">
            <v>CODIGO</v>
          </cell>
          <cell r="B21" t="str">
            <v>MATERIALES</v>
          </cell>
          <cell r="C21" t="str">
            <v>UNIDAD</v>
          </cell>
          <cell r="D21" t="str">
            <v>TARIFA</v>
          </cell>
        </row>
        <row r="22">
          <cell r="A22">
            <v>18</v>
          </cell>
          <cell r="B22" t="str">
            <v>LAMINA GALVANIZADA</v>
          </cell>
          <cell r="C22" t="str">
            <v>M2</v>
          </cell>
          <cell r="D22">
            <v>30000</v>
          </cell>
        </row>
        <row r="23">
          <cell r="A23">
            <v>19</v>
          </cell>
          <cell r="B23" t="str">
            <v>SOPORTES</v>
          </cell>
          <cell r="C23" t="str">
            <v>UNI.</v>
          </cell>
          <cell r="D23">
            <v>120000</v>
          </cell>
        </row>
        <row r="24">
          <cell r="A24">
            <v>20</v>
          </cell>
          <cell r="B24" t="str">
            <v>PINTURA</v>
          </cell>
          <cell r="C24" t="str">
            <v>GALON</v>
          </cell>
          <cell r="D24">
            <v>25000</v>
          </cell>
        </row>
        <row r="25">
          <cell r="A25">
            <v>21</v>
          </cell>
          <cell r="B25" t="str">
            <v>ARTE</v>
          </cell>
          <cell r="C25" t="str">
            <v>GLOBAL</v>
          </cell>
          <cell r="D25">
            <v>350000</v>
          </cell>
        </row>
        <row r="26">
          <cell r="A26">
            <v>22</v>
          </cell>
          <cell r="B26" t="str">
            <v>INSTALACION</v>
          </cell>
          <cell r="C26" t="str">
            <v>GLOBAL</v>
          </cell>
          <cell r="D26">
            <v>250000</v>
          </cell>
        </row>
        <row r="27">
          <cell r="A27">
            <v>23</v>
          </cell>
          <cell r="B27" t="str">
            <v>FABRICACION</v>
          </cell>
          <cell r="C27" t="str">
            <v>GLOBAL</v>
          </cell>
          <cell r="D27">
            <v>250000</v>
          </cell>
        </row>
        <row r="28">
          <cell r="A28">
            <v>24</v>
          </cell>
          <cell r="B28" t="str">
            <v>EQUIPO DE TOPOGRAFIA</v>
          </cell>
          <cell r="C28" t="str">
            <v>KEM</v>
          </cell>
          <cell r="D28">
            <v>7500</v>
          </cell>
        </row>
        <row r="29">
          <cell r="A29">
            <v>25</v>
          </cell>
          <cell r="B29" t="str">
            <v xml:space="preserve">ESTACAS </v>
          </cell>
          <cell r="C29" t="str">
            <v>GLOBAL</v>
          </cell>
          <cell r="D29">
            <v>20000</v>
          </cell>
        </row>
        <row r="30">
          <cell r="A30">
            <v>26</v>
          </cell>
          <cell r="B30" t="str">
            <v>CARTERAS</v>
          </cell>
          <cell r="C30" t="str">
            <v>GLOBAL</v>
          </cell>
          <cell r="D30">
            <v>30000</v>
          </cell>
        </row>
        <row r="31">
          <cell r="A31">
            <v>27</v>
          </cell>
          <cell r="B31" t="str">
            <v>PAPELERIA</v>
          </cell>
          <cell r="C31" t="str">
            <v>GLOBAL</v>
          </cell>
          <cell r="D31">
            <v>10000</v>
          </cell>
        </row>
        <row r="32">
          <cell r="A32">
            <v>28</v>
          </cell>
          <cell r="B32" t="str">
            <v>1 TOPOGRAFO</v>
          </cell>
          <cell r="C32">
            <v>35000</v>
          </cell>
          <cell r="D32">
            <v>92</v>
          </cell>
        </row>
        <row r="33">
          <cell r="A33">
            <v>29</v>
          </cell>
          <cell r="B33" t="str">
            <v>CADENERO</v>
          </cell>
          <cell r="C33">
            <v>15000</v>
          </cell>
          <cell r="D33">
            <v>92</v>
          </cell>
        </row>
        <row r="34">
          <cell r="A34">
            <v>30</v>
          </cell>
          <cell r="B34" t="str">
            <v>PORTAMIRA</v>
          </cell>
          <cell r="C34">
            <v>10000</v>
          </cell>
          <cell r="D34">
            <v>92</v>
          </cell>
        </row>
        <row r="35">
          <cell r="A35">
            <v>31</v>
          </cell>
          <cell r="B35" t="str">
            <v>1 AYUDANTE</v>
          </cell>
          <cell r="C35">
            <v>10000</v>
          </cell>
          <cell r="D35">
            <v>92</v>
          </cell>
        </row>
        <row r="36">
          <cell r="A36">
            <v>32</v>
          </cell>
          <cell r="B36" t="str">
            <v>HOYADORA</v>
          </cell>
          <cell r="C36" t="str">
            <v>GLOBAL</v>
          </cell>
          <cell r="D36">
            <v>10000</v>
          </cell>
        </row>
        <row r="37">
          <cell r="A37">
            <v>33</v>
          </cell>
          <cell r="B37" t="str">
            <v>POSTES EN CONCRETO 1.80 M.</v>
          </cell>
          <cell r="C37" t="str">
            <v>UNI.</v>
          </cell>
          <cell r="D37">
            <v>12000</v>
          </cell>
        </row>
        <row r="38">
          <cell r="A38">
            <v>34</v>
          </cell>
          <cell r="B38" t="str">
            <v>ALAMBRE</v>
          </cell>
          <cell r="C38" t="str">
            <v>ML</v>
          </cell>
          <cell r="D38">
            <v>100</v>
          </cell>
        </row>
        <row r="39">
          <cell r="A39">
            <v>35</v>
          </cell>
          <cell r="B39" t="str">
            <v>AMARRE</v>
          </cell>
          <cell r="C39" t="str">
            <v>GLOBAL</v>
          </cell>
          <cell r="D39">
            <v>20</v>
          </cell>
        </row>
        <row r="40">
          <cell r="A40">
            <v>36</v>
          </cell>
          <cell r="B40" t="str">
            <v>4 AYUDANTES</v>
          </cell>
          <cell r="C40">
            <v>40000</v>
          </cell>
          <cell r="D40">
            <v>92</v>
          </cell>
        </row>
        <row r="41">
          <cell r="A41">
            <v>37</v>
          </cell>
          <cell r="B41" t="str">
            <v>DERECHO DE EXPLOTACION</v>
          </cell>
          <cell r="C41" t="str">
            <v>M3</v>
          </cell>
          <cell r="D41">
            <v>3000</v>
          </cell>
        </row>
        <row r="42">
          <cell r="A42">
            <v>38</v>
          </cell>
          <cell r="B42" t="str">
            <v>MATERIAL DE TER</v>
          </cell>
          <cell r="C42">
            <v>1.25</v>
          </cell>
          <cell r="D42">
            <v>515</v>
          </cell>
        </row>
        <row r="43">
          <cell r="A43">
            <v>39</v>
          </cell>
          <cell r="B43" t="str">
            <v>MATERIAL DE ALUVION</v>
          </cell>
          <cell r="C43" t="str">
            <v>M3</v>
          </cell>
          <cell r="D43">
            <v>7000</v>
          </cell>
        </row>
        <row r="44">
          <cell r="A44">
            <v>40</v>
          </cell>
          <cell r="B44" t="str">
            <v>Desp. POR COMPACTACION25%</v>
          </cell>
          <cell r="D44">
            <v>1750</v>
          </cell>
        </row>
        <row r="45">
          <cell r="A45">
            <v>41</v>
          </cell>
          <cell r="B45" t="str">
            <v>CLASIFICACION DE MATERIAL</v>
          </cell>
          <cell r="C45" t="str">
            <v>M3</v>
          </cell>
          <cell r="D45">
            <v>6000</v>
          </cell>
        </row>
        <row r="46">
          <cell r="A46">
            <v>42</v>
          </cell>
          <cell r="B46" t="str">
            <v>DESPERDICIO 10%</v>
          </cell>
          <cell r="D46">
            <v>2700</v>
          </cell>
        </row>
        <row r="47">
          <cell r="A47">
            <v>43</v>
          </cell>
          <cell r="B47" t="str">
            <v>3 AYUDANTES</v>
          </cell>
          <cell r="C47">
            <v>30000</v>
          </cell>
          <cell r="D47">
            <v>92</v>
          </cell>
        </row>
        <row r="48">
          <cell r="A48">
            <v>44</v>
          </cell>
          <cell r="B48" t="str">
            <v>1 JEFE DE PLANTA</v>
          </cell>
          <cell r="C48">
            <v>25000</v>
          </cell>
          <cell r="D48">
            <v>92</v>
          </cell>
        </row>
        <row r="49">
          <cell r="A49">
            <v>45</v>
          </cell>
          <cell r="B49" t="str">
            <v>1 AUXILIAR</v>
          </cell>
          <cell r="C49">
            <v>20000</v>
          </cell>
          <cell r="D49">
            <v>92</v>
          </cell>
        </row>
        <row r="50">
          <cell r="A50">
            <v>46</v>
          </cell>
          <cell r="B50" t="str">
            <v>TRITURADO</v>
          </cell>
          <cell r="C50" t="str">
            <v>M3</v>
          </cell>
          <cell r="D50">
            <v>26998</v>
          </cell>
        </row>
        <row r="51">
          <cell r="A51">
            <v>47</v>
          </cell>
          <cell r="B51" t="str">
            <v>PLANTA DE ASFALTO</v>
          </cell>
          <cell r="C51" t="str">
            <v>CAT</v>
          </cell>
          <cell r="D51">
            <v>180000</v>
          </cell>
        </row>
        <row r="52">
          <cell r="A52">
            <v>48</v>
          </cell>
          <cell r="B52" t="str">
            <v>MATERIAL BASE</v>
          </cell>
          <cell r="C52" t="str">
            <v>M3</v>
          </cell>
          <cell r="D52">
            <v>26998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tabSelected="1" view="pageBreakPreview" zoomScale="60" zoomScaleNormal="70" workbookViewId="0">
      <selection activeCell="F17" sqref="F17"/>
    </sheetView>
  </sheetViews>
  <sheetFormatPr baseColWidth="10" defaultColWidth="11.5546875" defaultRowHeight="18" x14ac:dyDescent="0.35"/>
  <cols>
    <col min="1" max="1" width="82.33203125" style="9" customWidth="1"/>
    <col min="2" max="2" width="22.5546875" style="9" customWidth="1"/>
    <col min="3" max="3" width="38.44140625" style="9" customWidth="1"/>
    <col min="4" max="4" width="29.44140625" style="9" bestFit="1" customWidth="1"/>
    <col min="5" max="16384" width="11.5546875" style="9"/>
  </cols>
  <sheetData>
    <row r="1" spans="1:4" x14ac:dyDescent="0.35">
      <c r="A1" s="149" t="s">
        <v>101</v>
      </c>
      <c r="B1" s="149"/>
      <c r="C1" s="149"/>
      <c r="D1" s="149"/>
    </row>
    <row r="2" spans="1:4" ht="44.25" customHeight="1" x14ac:dyDescent="0.35">
      <c r="A2" s="149"/>
      <c r="B2" s="149"/>
      <c r="C2" s="149"/>
      <c r="D2" s="149"/>
    </row>
    <row r="3" spans="1:4" ht="18.75" customHeight="1" x14ac:dyDescent="0.35">
      <c r="A3" s="149"/>
      <c r="B3" s="149"/>
      <c r="C3" s="149"/>
      <c r="D3" s="149"/>
    </row>
    <row r="4" spans="1:4" ht="18.75" customHeight="1" x14ac:dyDescent="0.35">
      <c r="A4" s="149"/>
      <c r="B4" s="149"/>
      <c r="C4" s="149"/>
      <c r="D4" s="149"/>
    </row>
    <row r="5" spans="1:4" ht="18.75" x14ac:dyDescent="0.3">
      <c r="A5" s="123"/>
      <c r="B5" s="124"/>
      <c r="C5" s="124"/>
      <c r="D5" s="125"/>
    </row>
    <row r="6" spans="1:4" ht="18.75" x14ac:dyDescent="0.3">
      <c r="A6" s="123"/>
      <c r="B6" s="43"/>
      <c r="C6" s="124"/>
      <c r="D6" s="125"/>
    </row>
    <row r="7" spans="1:4" ht="18.75" x14ac:dyDescent="0.3">
      <c r="A7" s="123"/>
      <c r="B7" s="124"/>
      <c r="C7" s="124"/>
      <c r="D7" s="125"/>
    </row>
    <row r="8" spans="1:4" ht="18.75" x14ac:dyDescent="0.3">
      <c r="A8" s="123"/>
      <c r="B8" s="124"/>
      <c r="C8" s="124"/>
      <c r="D8" s="125"/>
    </row>
    <row r="9" spans="1:4" ht="18.75" x14ac:dyDescent="0.3">
      <c r="A9" s="123"/>
      <c r="B9" s="124"/>
      <c r="C9" s="124"/>
      <c r="D9" s="125"/>
    </row>
    <row r="10" spans="1:4" ht="18.75" x14ac:dyDescent="0.3">
      <c r="A10" s="123"/>
      <c r="B10" s="124"/>
      <c r="C10" s="124"/>
      <c r="D10" s="125"/>
    </row>
    <row r="11" spans="1:4" ht="18.75" x14ac:dyDescent="0.3">
      <c r="A11" s="10" t="s">
        <v>0</v>
      </c>
      <c r="B11" s="13" t="s">
        <v>99</v>
      </c>
      <c r="C11" s="11"/>
      <c r="D11" s="12"/>
    </row>
    <row r="12" spans="1:4" ht="18.75" x14ac:dyDescent="0.3">
      <c r="A12" s="10" t="s">
        <v>100</v>
      </c>
      <c r="B12" s="13"/>
      <c r="C12" s="13"/>
      <c r="D12" s="12"/>
    </row>
    <row r="13" spans="1:4" ht="18.75" x14ac:dyDescent="0.3">
      <c r="A13" s="10" t="s">
        <v>18</v>
      </c>
      <c r="B13" s="111"/>
      <c r="C13" s="112"/>
      <c r="D13" s="12"/>
    </row>
    <row r="14" spans="1:4" ht="18.75" x14ac:dyDescent="0.3">
      <c r="A14" s="113" t="s">
        <v>90</v>
      </c>
      <c r="B14" s="13"/>
      <c r="C14" s="11"/>
      <c r="D14" s="12"/>
    </row>
    <row r="15" spans="1:4" ht="18.75" x14ac:dyDescent="0.3">
      <c r="A15" s="113" t="s">
        <v>91</v>
      </c>
      <c r="B15" s="13"/>
      <c r="C15" s="11"/>
      <c r="D15" s="12"/>
    </row>
    <row r="16" spans="1:4" x14ac:dyDescent="0.35">
      <c r="A16" s="113" t="s">
        <v>92</v>
      </c>
      <c r="B16" s="13"/>
      <c r="C16"/>
      <c r="D16" s="12"/>
    </row>
    <row r="17" spans="1:4" ht="18.75" x14ac:dyDescent="0.3">
      <c r="A17" s="113" t="s">
        <v>23</v>
      </c>
      <c r="B17" s="13"/>
      <c r="C17" s="11"/>
      <c r="D17" s="12"/>
    </row>
    <row r="18" spans="1:4" ht="18.75" x14ac:dyDescent="0.3">
      <c r="A18" s="113" t="s">
        <v>93</v>
      </c>
      <c r="B18" s="13"/>
      <c r="C18" s="11"/>
      <c r="D18" s="12"/>
    </row>
    <row r="19" spans="1:4" ht="19.5" thickBot="1" x14ac:dyDescent="0.35">
      <c r="A19" s="10"/>
      <c r="B19" s="11"/>
      <c r="C19" s="11"/>
      <c r="D19" s="12"/>
    </row>
    <row r="20" spans="1:4" ht="36.6" thickTop="1" x14ac:dyDescent="0.35">
      <c r="A20" s="25" t="s">
        <v>1</v>
      </c>
      <c r="B20" s="26" t="s">
        <v>2</v>
      </c>
      <c r="C20" s="26" t="s">
        <v>3</v>
      </c>
      <c r="D20" s="27" t="s">
        <v>4</v>
      </c>
    </row>
    <row r="21" spans="1:4" ht="18.75" customHeight="1" x14ac:dyDescent="0.35">
      <c r="A21" s="147" t="str">
        <f>A1</f>
        <v>ELABORACIÓN DE TODOS LOS ESTUDIOS REQUERIDOS PARA EL PROYECTO “GENERACIÓN DE INICIATIVAS PARA VALORAR Y CONSERVAR LA BIODIVERSIDAD EN LAS ÁREAS DE INFLUENCIA DE LAS OPERACIONES DEL GRUPO EMPRESARIAL COQUECOL”</v>
      </c>
      <c r="B21" s="14"/>
      <c r="C21" s="126"/>
      <c r="D21" s="16" t="s">
        <v>5</v>
      </c>
    </row>
    <row r="22" spans="1:4" x14ac:dyDescent="0.35">
      <c r="A22" s="148"/>
      <c r="B22" s="14"/>
      <c r="C22" s="15"/>
      <c r="D22" s="16"/>
    </row>
    <row r="23" spans="1:4" x14ac:dyDescent="0.35">
      <c r="A23" s="148"/>
      <c r="B23" s="14"/>
      <c r="C23" s="15"/>
      <c r="D23" s="16"/>
    </row>
    <row r="24" spans="1:4" x14ac:dyDescent="0.35">
      <c r="A24" s="148"/>
      <c r="B24" s="14"/>
      <c r="C24" s="15"/>
      <c r="D24" s="16"/>
    </row>
    <row r="25" spans="1:4" ht="19.5" thickBot="1" x14ac:dyDescent="0.35">
      <c r="A25" s="127"/>
      <c r="B25" s="17" t="s">
        <v>6</v>
      </c>
      <c r="C25" s="18" t="str">
        <f>IFERROR(AVERAGE(C21:C24), "0")</f>
        <v>0</v>
      </c>
      <c r="D25" s="19"/>
    </row>
    <row r="26" spans="1:4" ht="19.5" thickTop="1" x14ac:dyDescent="0.3">
      <c r="A26" s="20"/>
      <c r="B26" s="11"/>
      <c r="C26" s="11"/>
      <c r="D26" s="12"/>
    </row>
    <row r="27" spans="1:4" ht="18.75" x14ac:dyDescent="0.3">
      <c r="A27" s="20"/>
      <c r="B27" s="11"/>
      <c r="C27" s="11"/>
      <c r="D27" s="12"/>
    </row>
    <row r="28" spans="1:4" ht="18.75" x14ac:dyDescent="0.3">
      <c r="A28" s="20"/>
      <c r="B28" s="11"/>
      <c r="C28" s="11"/>
      <c r="D28" s="12"/>
    </row>
    <row r="29" spans="1:4" ht="18.75" x14ac:dyDescent="0.3">
      <c r="A29" s="20"/>
      <c r="B29" s="11"/>
      <c r="C29" s="11"/>
      <c r="D29" s="12"/>
    </row>
    <row r="30" spans="1:4" ht="18.75" x14ac:dyDescent="0.3">
      <c r="A30" s="10"/>
      <c r="B30" s="11"/>
      <c r="C30" s="11"/>
      <c r="D30" s="12"/>
    </row>
    <row r="31" spans="1:4" x14ac:dyDescent="0.35">
      <c r="A31" s="10" t="s">
        <v>7</v>
      </c>
      <c r="B31" s="145" t="s">
        <v>97</v>
      </c>
      <c r="C31" s="145"/>
      <c r="D31" s="146"/>
    </row>
    <row r="32" spans="1:4" ht="19.5" thickBot="1" x14ac:dyDescent="0.35">
      <c r="A32" s="21" t="s">
        <v>8</v>
      </c>
      <c r="B32" s="22">
        <v>45020</v>
      </c>
      <c r="C32" s="23"/>
      <c r="D32" s="24"/>
    </row>
    <row r="33" ht="19.5" thickTop="1" x14ac:dyDescent="0.3"/>
  </sheetData>
  <mergeCells count="3">
    <mergeCell ref="B31:D31"/>
    <mergeCell ref="A21:A24"/>
    <mergeCell ref="A1:D4"/>
  </mergeCells>
  <hyperlinks>
    <hyperlink ref="A14" location="'CRONOGRAMA DE TRABAJO'!A1" display="CRONOGRAMA DE TRABAJO"/>
    <hyperlink ref="A15" location="'SEGUIMIENTO CRONOGRAMA'!A1" display="SEGUIMIENTO CRONOGRAMA"/>
    <hyperlink ref="A16" location="'REGISTRO FOTOGRÁFICO'!A1" display="REGISTRO FOTOGRÁFICO"/>
    <hyperlink ref="A17" location="'LINEA BASE'!A1" display="LINEA BASE"/>
    <hyperlink ref="A18" location="'ACTIVIDADES SST'!A1" display="ACTIVIDADES SST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7"/>
  <sheetViews>
    <sheetView view="pageBreakPreview" zoomScaleNormal="100" zoomScaleSheetLayoutView="100" workbookViewId="0">
      <pane xSplit="2" ySplit="4" topLeftCell="C26" activePane="bottomRight" state="frozen"/>
      <selection pane="topRight" activeCell="C1" sqref="C1"/>
      <selection pane="bottomLeft" activeCell="A5" sqref="A5"/>
      <selection pane="bottomRight" activeCell="B45" sqref="B45"/>
    </sheetView>
  </sheetViews>
  <sheetFormatPr baseColWidth="10" defaultColWidth="11.44140625" defaultRowHeight="15.6" x14ac:dyDescent="0.3"/>
  <cols>
    <col min="1" max="1" width="9.33203125" style="28" customWidth="1"/>
    <col min="2" max="2" width="97.88671875" style="1" customWidth="1"/>
    <col min="3" max="3" width="17.6640625" style="1" customWidth="1"/>
    <col min="4" max="4" width="17.33203125" style="1" customWidth="1"/>
    <col min="5" max="6" width="18.6640625" style="1" customWidth="1"/>
    <col min="7" max="8" width="13.44140625" style="1" bestFit="1" customWidth="1"/>
    <col min="9" max="9" width="14.44140625" style="1" bestFit="1" customWidth="1"/>
    <col min="10" max="11" width="14.6640625" style="1" bestFit="1" customWidth="1"/>
    <col min="12" max="13" width="14.44140625" style="1" bestFit="1" customWidth="1"/>
    <col min="14" max="15" width="14.6640625" style="1" bestFit="1" customWidth="1"/>
    <col min="16" max="18" width="14.44140625" style="1" bestFit="1" customWidth="1"/>
    <col min="19" max="19" width="14.6640625" style="1" bestFit="1" customWidth="1"/>
    <col min="20" max="20" width="14.44140625" style="1" bestFit="1" customWidth="1"/>
    <col min="21" max="21" width="12.88671875" style="1" customWidth="1"/>
    <col min="22" max="22" width="14.33203125" style="1" customWidth="1"/>
    <col min="23" max="25" width="14.6640625" style="1" bestFit="1" customWidth="1"/>
    <col min="26" max="26" width="14.109375" style="1" customWidth="1"/>
    <col min="27" max="16384" width="11.44140625" style="1"/>
  </cols>
  <sheetData>
    <row r="1" spans="1:26" x14ac:dyDescent="0.3"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</row>
    <row r="2" spans="1:26" ht="18.75" customHeight="1" x14ac:dyDescent="0.35">
      <c r="B2" s="162" t="str">
        <f>'INFORME GERENCIAL'!A1</f>
        <v>ELABORACIÓN DE TODOS LOS ESTUDIOS REQUERIDOS PARA EL PROYECTO “GENERACIÓN DE INICIATIVAS PARA VALORAR Y CONSERVAR LA BIODIVERSIDAD EN LAS ÁREAS DE INFLUENCIA DE LAS OPERACIONES DEL GRUPO EMPRESARIAL COQUECOL”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</row>
    <row r="3" spans="1:26" ht="18" x14ac:dyDescent="0.35"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</row>
    <row r="4" spans="1:26" ht="24.9" customHeight="1" x14ac:dyDescent="0.3">
      <c r="A4" s="164" t="s">
        <v>9</v>
      </c>
      <c r="B4" s="165"/>
      <c r="C4" s="166" t="s">
        <v>110</v>
      </c>
      <c r="D4" s="167"/>
      <c r="E4" s="167"/>
      <c r="F4" s="168"/>
      <c r="G4" s="166" t="s">
        <v>111</v>
      </c>
      <c r="H4" s="169"/>
      <c r="I4" s="169"/>
      <c r="J4" s="169"/>
      <c r="K4" s="166" t="s">
        <v>112</v>
      </c>
      <c r="L4" s="169"/>
      <c r="M4" s="169"/>
      <c r="N4" s="169"/>
      <c r="O4" s="166" t="s">
        <v>113</v>
      </c>
      <c r="P4" s="169"/>
      <c r="Q4" s="169"/>
      <c r="R4" s="169"/>
      <c r="S4" s="166" t="s">
        <v>114</v>
      </c>
      <c r="T4" s="169"/>
      <c r="U4" s="169"/>
      <c r="V4" s="169"/>
      <c r="W4" s="166" t="s">
        <v>115</v>
      </c>
      <c r="X4" s="169"/>
      <c r="Y4" s="169"/>
      <c r="Z4" s="169"/>
    </row>
    <row r="5" spans="1:26" ht="32.25" customHeight="1" x14ac:dyDescent="0.3">
      <c r="A5" s="120"/>
      <c r="B5" s="121"/>
      <c r="C5" s="143" t="s">
        <v>143</v>
      </c>
      <c r="D5" s="143" t="s">
        <v>144</v>
      </c>
      <c r="E5" s="143" t="s">
        <v>145</v>
      </c>
      <c r="F5" s="143" t="s">
        <v>146</v>
      </c>
      <c r="G5" s="143" t="s">
        <v>147</v>
      </c>
      <c r="H5" s="143" t="s">
        <v>148</v>
      </c>
      <c r="I5" s="143" t="s">
        <v>149</v>
      </c>
      <c r="J5" s="143" t="s">
        <v>150</v>
      </c>
      <c r="K5" s="143" t="s">
        <v>151</v>
      </c>
      <c r="L5" s="143" t="s">
        <v>152</v>
      </c>
      <c r="M5" s="143" t="s">
        <v>153</v>
      </c>
      <c r="N5" s="143" t="s">
        <v>154</v>
      </c>
      <c r="O5" s="143" t="s">
        <v>155</v>
      </c>
      <c r="P5" s="143" t="s">
        <v>156</v>
      </c>
      <c r="Q5" s="143" t="s">
        <v>157</v>
      </c>
      <c r="R5" s="143" t="s">
        <v>158</v>
      </c>
      <c r="S5" s="143" t="s">
        <v>159</v>
      </c>
      <c r="T5" s="143" t="s">
        <v>160</v>
      </c>
      <c r="U5" s="143" t="s">
        <v>161</v>
      </c>
      <c r="V5" s="143" t="s">
        <v>162</v>
      </c>
      <c r="W5" s="143" t="s">
        <v>163</v>
      </c>
      <c r="X5" s="143" t="s">
        <v>164</v>
      </c>
      <c r="Y5" s="143" t="s">
        <v>165</v>
      </c>
      <c r="Z5" s="143" t="s">
        <v>166</v>
      </c>
    </row>
    <row r="6" spans="1:26" ht="24.9" customHeight="1" x14ac:dyDescent="0.3">
      <c r="A6" s="164" t="s">
        <v>94</v>
      </c>
      <c r="B6" s="165"/>
      <c r="C6" s="144">
        <v>45040</v>
      </c>
      <c r="D6" s="144">
        <f>C6+7</f>
        <v>45047</v>
      </c>
      <c r="E6" s="144">
        <f t="shared" ref="E6:Z6" si="0">D6+7</f>
        <v>45054</v>
      </c>
      <c r="F6" s="144">
        <f t="shared" si="0"/>
        <v>45061</v>
      </c>
      <c r="G6" s="144">
        <f t="shared" si="0"/>
        <v>45068</v>
      </c>
      <c r="H6" s="144">
        <f t="shared" si="0"/>
        <v>45075</v>
      </c>
      <c r="I6" s="144">
        <f t="shared" si="0"/>
        <v>45082</v>
      </c>
      <c r="J6" s="144">
        <f t="shared" si="0"/>
        <v>45089</v>
      </c>
      <c r="K6" s="144">
        <f t="shared" si="0"/>
        <v>45096</v>
      </c>
      <c r="L6" s="144">
        <f t="shared" si="0"/>
        <v>45103</v>
      </c>
      <c r="M6" s="144">
        <f t="shared" si="0"/>
        <v>45110</v>
      </c>
      <c r="N6" s="144">
        <f t="shared" si="0"/>
        <v>45117</v>
      </c>
      <c r="O6" s="144">
        <f t="shared" si="0"/>
        <v>45124</v>
      </c>
      <c r="P6" s="144">
        <f t="shared" si="0"/>
        <v>45131</v>
      </c>
      <c r="Q6" s="144">
        <f t="shared" si="0"/>
        <v>45138</v>
      </c>
      <c r="R6" s="144">
        <f t="shared" si="0"/>
        <v>45145</v>
      </c>
      <c r="S6" s="144">
        <f t="shared" si="0"/>
        <v>45152</v>
      </c>
      <c r="T6" s="144">
        <f t="shared" si="0"/>
        <v>45159</v>
      </c>
      <c r="U6" s="144">
        <f t="shared" si="0"/>
        <v>45166</v>
      </c>
      <c r="V6" s="144">
        <f t="shared" si="0"/>
        <v>45173</v>
      </c>
      <c r="W6" s="144">
        <f t="shared" si="0"/>
        <v>45180</v>
      </c>
      <c r="X6" s="144">
        <f t="shared" si="0"/>
        <v>45187</v>
      </c>
      <c r="Y6" s="144">
        <f t="shared" si="0"/>
        <v>45194</v>
      </c>
      <c r="Z6" s="144">
        <f t="shared" si="0"/>
        <v>45201</v>
      </c>
    </row>
    <row r="7" spans="1:26" ht="18.75" customHeight="1" x14ac:dyDescent="0.3">
      <c r="A7" s="156"/>
      <c r="B7" s="173" t="s">
        <v>167</v>
      </c>
      <c r="C7" s="150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2"/>
    </row>
    <row r="8" spans="1:26" ht="18.75" customHeight="1" x14ac:dyDescent="0.3">
      <c r="A8" s="156"/>
      <c r="B8" s="173"/>
      <c r="C8" s="153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5"/>
    </row>
    <row r="9" spans="1:26" ht="15.75" customHeight="1" x14ac:dyDescent="0.3">
      <c r="A9" s="157">
        <v>1</v>
      </c>
      <c r="B9" s="158" t="s">
        <v>102</v>
      </c>
      <c r="C9" s="129"/>
      <c r="D9" s="129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</row>
    <row r="10" spans="1:26" ht="15.75" customHeight="1" x14ac:dyDescent="0.3">
      <c r="A10" s="157"/>
      <c r="B10" s="15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</row>
    <row r="11" spans="1:26" ht="20.25" customHeight="1" x14ac:dyDescent="0.3">
      <c r="A11" s="157">
        <f>A9+1</f>
        <v>2</v>
      </c>
      <c r="B11" s="158" t="s">
        <v>103</v>
      </c>
      <c r="C11" s="128"/>
      <c r="D11" s="129"/>
      <c r="E11" s="129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</row>
    <row r="12" spans="1:26" ht="15.75" customHeight="1" x14ac:dyDescent="0.3">
      <c r="A12" s="157"/>
      <c r="B12" s="15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</row>
    <row r="13" spans="1:26" ht="15.75" customHeight="1" x14ac:dyDescent="0.3">
      <c r="A13" s="157">
        <f>1+A11</f>
        <v>3</v>
      </c>
      <c r="B13" s="158" t="s">
        <v>104</v>
      </c>
      <c r="C13" s="128"/>
      <c r="D13" s="129"/>
      <c r="E13" s="129"/>
      <c r="F13" s="129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</row>
    <row r="14" spans="1:26" ht="15.75" customHeight="1" x14ac:dyDescent="0.3">
      <c r="A14" s="157"/>
      <c r="B14" s="15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</row>
    <row r="15" spans="1:26" ht="15.75" customHeight="1" x14ac:dyDescent="0.3">
      <c r="A15" s="157">
        <f t="shared" ref="A15" si="1">1+A13</f>
        <v>4</v>
      </c>
      <c r="B15" s="158" t="s">
        <v>105</v>
      </c>
      <c r="C15" s="128"/>
      <c r="D15" s="128"/>
      <c r="E15" s="128"/>
      <c r="F15" s="129"/>
      <c r="G15" s="129"/>
      <c r="H15" s="129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</row>
    <row r="16" spans="1:26" ht="15.75" customHeight="1" x14ac:dyDescent="0.3">
      <c r="A16" s="157"/>
      <c r="B16" s="15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</row>
    <row r="17" spans="1:26" ht="15.75" customHeight="1" x14ac:dyDescent="0.3">
      <c r="A17" s="157">
        <f t="shared" ref="A17" si="2">1+A15</f>
        <v>5</v>
      </c>
      <c r="B17" s="158" t="s">
        <v>118</v>
      </c>
      <c r="C17" s="128"/>
      <c r="D17" s="128"/>
      <c r="E17" s="128"/>
      <c r="F17" s="129"/>
      <c r="G17" s="129"/>
      <c r="H17" s="129"/>
      <c r="I17" s="129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</row>
    <row r="18" spans="1:26" ht="15.75" customHeight="1" x14ac:dyDescent="0.3">
      <c r="A18" s="157"/>
      <c r="B18" s="15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</row>
    <row r="19" spans="1:26" ht="15.75" customHeight="1" x14ac:dyDescent="0.3">
      <c r="A19" s="157">
        <f t="shared" ref="A19" si="3">1+A17</f>
        <v>6</v>
      </c>
      <c r="B19" s="158" t="s">
        <v>121</v>
      </c>
      <c r="C19" s="128"/>
      <c r="D19" s="128"/>
      <c r="E19" s="128"/>
      <c r="F19" s="128"/>
      <c r="G19" s="128"/>
      <c r="H19" s="129"/>
      <c r="I19" s="129"/>
      <c r="J19" s="129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</row>
    <row r="20" spans="1:26" ht="15.75" customHeight="1" x14ac:dyDescent="0.3">
      <c r="A20" s="157"/>
      <c r="B20" s="15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</row>
    <row r="21" spans="1:26" ht="15.75" customHeight="1" x14ac:dyDescent="0.3">
      <c r="A21" s="157">
        <f t="shared" ref="A21" si="4">1+A19</f>
        <v>7</v>
      </c>
      <c r="B21" s="158" t="s">
        <v>122</v>
      </c>
      <c r="C21" s="128"/>
      <c r="D21" s="128"/>
      <c r="E21" s="128"/>
      <c r="F21" s="128"/>
      <c r="G21" s="128"/>
      <c r="H21" s="128"/>
      <c r="I21" s="129"/>
      <c r="J21" s="129"/>
      <c r="K21" s="129"/>
      <c r="L21" s="129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</row>
    <row r="22" spans="1:26" ht="15.75" customHeight="1" x14ac:dyDescent="0.3">
      <c r="A22" s="157"/>
      <c r="B22" s="15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</row>
    <row r="23" spans="1:26" ht="15.75" customHeight="1" x14ac:dyDescent="0.3">
      <c r="A23" s="159"/>
      <c r="B23" s="173" t="s">
        <v>106</v>
      </c>
      <c r="C23" s="137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9"/>
    </row>
    <row r="24" spans="1:26" ht="15.75" customHeight="1" x14ac:dyDescent="0.3">
      <c r="A24" s="159"/>
      <c r="B24" s="173"/>
      <c r="C24" s="140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</row>
    <row r="25" spans="1:26" ht="15.75" customHeight="1" x14ac:dyDescent="0.3">
      <c r="A25" s="157">
        <f>A21+1</f>
        <v>8</v>
      </c>
      <c r="B25" s="158" t="s">
        <v>107</v>
      </c>
      <c r="C25" s="128"/>
      <c r="D25" s="128"/>
      <c r="E25" s="128"/>
      <c r="F25" s="128"/>
      <c r="G25" s="128"/>
      <c r="H25" s="128"/>
      <c r="I25" s="128"/>
      <c r="J25" s="128"/>
      <c r="K25" s="128"/>
      <c r="L25" s="129"/>
      <c r="M25" s="129"/>
      <c r="N25" s="129"/>
      <c r="O25" s="129"/>
      <c r="P25" s="129"/>
      <c r="Q25" s="128"/>
      <c r="R25" s="128"/>
      <c r="S25" s="128"/>
      <c r="T25" s="128"/>
      <c r="U25" s="128"/>
      <c r="V25" s="128"/>
      <c r="W25" s="128"/>
      <c r="X25" s="128"/>
      <c r="Y25" s="128"/>
      <c r="Z25" s="128"/>
    </row>
    <row r="26" spans="1:26" ht="15.75" customHeight="1" x14ac:dyDescent="0.3">
      <c r="A26" s="157"/>
      <c r="B26" s="15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</row>
    <row r="27" spans="1:26" ht="15.75" customHeight="1" x14ac:dyDescent="0.3">
      <c r="A27" s="159"/>
      <c r="B27" s="173" t="s">
        <v>109</v>
      </c>
      <c r="C27" s="150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2"/>
    </row>
    <row r="28" spans="1:26" ht="15.75" customHeight="1" x14ac:dyDescent="0.3">
      <c r="A28" s="159"/>
      <c r="B28" s="173"/>
      <c r="C28" s="153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5"/>
    </row>
    <row r="29" spans="1:26" ht="15.75" customHeight="1" x14ac:dyDescent="0.3">
      <c r="A29" s="157">
        <f>A25+1</f>
        <v>9</v>
      </c>
      <c r="B29" s="160" t="s">
        <v>119</v>
      </c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9"/>
      <c r="P29" s="129"/>
      <c r="Q29" s="129"/>
      <c r="R29" s="129"/>
      <c r="S29" s="128"/>
      <c r="T29" s="128"/>
      <c r="U29" s="128"/>
      <c r="V29" s="128"/>
      <c r="W29" s="128"/>
      <c r="X29" s="128"/>
      <c r="Y29" s="128"/>
      <c r="Z29" s="128"/>
    </row>
    <row r="30" spans="1:26" ht="15.75" customHeight="1" x14ac:dyDescent="0.3">
      <c r="A30" s="157"/>
      <c r="B30" s="160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</row>
    <row r="31" spans="1:26" ht="15.75" customHeight="1" x14ac:dyDescent="0.3">
      <c r="A31" s="157">
        <f>A29+1</f>
        <v>10</v>
      </c>
      <c r="B31" s="160" t="s">
        <v>116</v>
      </c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9"/>
      <c r="P31" s="129"/>
      <c r="Q31" s="129"/>
      <c r="R31" s="129"/>
      <c r="S31" s="128"/>
      <c r="T31" s="128"/>
      <c r="U31" s="128"/>
      <c r="V31" s="128"/>
      <c r="W31" s="128"/>
      <c r="X31" s="128"/>
      <c r="Y31" s="128"/>
      <c r="Z31" s="128"/>
    </row>
    <row r="32" spans="1:26" ht="15.75" customHeight="1" x14ac:dyDescent="0.3">
      <c r="A32" s="157"/>
      <c r="B32" s="160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</row>
    <row r="33" spans="1:26" ht="15.75" customHeight="1" x14ac:dyDescent="0.3">
      <c r="A33" s="157">
        <f>A31+1</f>
        <v>11</v>
      </c>
      <c r="B33" s="160" t="s">
        <v>117</v>
      </c>
      <c r="C33" s="128"/>
      <c r="D33" s="128"/>
      <c r="E33" s="128"/>
      <c r="F33" s="128"/>
      <c r="G33" s="129"/>
      <c r="H33" s="129"/>
      <c r="I33" s="129"/>
      <c r="J33" s="128"/>
      <c r="K33" s="129"/>
      <c r="L33" s="129"/>
      <c r="M33" s="129"/>
      <c r="N33" s="129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</row>
    <row r="34" spans="1:26" ht="15.75" customHeight="1" x14ac:dyDescent="0.3">
      <c r="A34" s="157"/>
      <c r="B34" s="160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</row>
    <row r="35" spans="1:26" ht="15.75" customHeight="1" x14ac:dyDescent="0.3">
      <c r="A35" s="159"/>
      <c r="B35" s="173" t="s">
        <v>108</v>
      </c>
      <c r="C35" s="150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2"/>
    </row>
    <row r="36" spans="1:26" ht="15.75" customHeight="1" x14ac:dyDescent="0.3">
      <c r="A36" s="159"/>
      <c r="B36" s="173"/>
      <c r="C36" s="153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5"/>
    </row>
    <row r="37" spans="1:26" ht="15.75" customHeight="1" x14ac:dyDescent="0.3">
      <c r="A37" s="157">
        <f>A33+1</f>
        <v>12</v>
      </c>
      <c r="B37" s="158" t="s">
        <v>120</v>
      </c>
      <c r="C37" s="128"/>
      <c r="D37" s="128"/>
      <c r="E37" s="128"/>
      <c r="F37" s="128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8"/>
      <c r="Z37" s="128"/>
    </row>
    <row r="38" spans="1:26" ht="15.75" customHeight="1" x14ac:dyDescent="0.3">
      <c r="A38" s="157"/>
      <c r="B38" s="15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</row>
    <row r="39" spans="1:26" x14ac:dyDescent="0.3">
      <c r="B39" s="29"/>
    </row>
    <row r="40" spans="1:26" x14ac:dyDescent="0.3">
      <c r="B40" s="3" t="s">
        <v>10</v>
      </c>
      <c r="C40" s="172" t="s">
        <v>11</v>
      </c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17"/>
      <c r="P40" s="117"/>
      <c r="Q40" s="117"/>
      <c r="R40" s="117"/>
      <c r="S40" s="119"/>
      <c r="T40" s="119"/>
      <c r="U40" s="119"/>
      <c r="V40" s="119"/>
      <c r="W40" s="119"/>
      <c r="X40" s="119"/>
      <c r="Y40" s="119"/>
      <c r="Z40" s="119"/>
    </row>
    <row r="41" spans="1:26" x14ac:dyDescent="0.3">
      <c r="B41" s="2"/>
      <c r="C41" s="170" t="s">
        <v>12</v>
      </c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17"/>
      <c r="P41" s="117"/>
      <c r="Q41" s="117"/>
      <c r="R41" s="117"/>
      <c r="S41" s="119"/>
      <c r="T41" s="119"/>
      <c r="U41" s="119"/>
      <c r="V41" s="119"/>
      <c r="W41" s="119"/>
      <c r="X41" s="119"/>
      <c r="Y41" s="119"/>
      <c r="Z41" s="119"/>
    </row>
    <row r="42" spans="1:26" x14ac:dyDescent="0.3">
      <c r="B42" s="4" t="s">
        <v>98</v>
      </c>
    </row>
    <row r="43" spans="1:26" x14ac:dyDescent="0.3">
      <c r="B43" s="5">
        <f>+'INFORME GERENCIAL'!B32</f>
        <v>45020</v>
      </c>
    </row>
    <row r="44" spans="1:26" x14ac:dyDescent="0.3"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18"/>
      <c r="P44" s="118"/>
      <c r="Q44" s="118"/>
      <c r="R44" s="118"/>
      <c r="S44" s="122"/>
      <c r="T44" s="122"/>
      <c r="U44" s="122"/>
      <c r="V44" s="122"/>
      <c r="W44" s="122"/>
      <c r="X44" s="122"/>
      <c r="Y44" s="122"/>
      <c r="Z44" s="122"/>
    </row>
    <row r="45" spans="1:26" x14ac:dyDescent="0.3">
      <c r="B45" s="6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18"/>
      <c r="P45" s="118"/>
      <c r="Q45" s="118"/>
      <c r="R45" s="118"/>
      <c r="S45" s="122"/>
      <c r="T45" s="122"/>
      <c r="U45" s="122"/>
      <c r="V45" s="122"/>
      <c r="W45" s="122"/>
      <c r="X45" s="122"/>
      <c r="Y45" s="122"/>
      <c r="Z45" s="122"/>
    </row>
    <row r="46" spans="1:26" x14ac:dyDescent="0.3"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18"/>
      <c r="P46" s="118"/>
      <c r="Q46" s="118"/>
      <c r="R46" s="118"/>
      <c r="S46" s="122"/>
      <c r="T46" s="122"/>
      <c r="U46" s="122"/>
      <c r="V46" s="122"/>
      <c r="W46" s="122"/>
      <c r="X46" s="122"/>
      <c r="Y46" s="122"/>
      <c r="Z46" s="122"/>
    </row>
    <row r="47" spans="1:26" x14ac:dyDescent="0.3"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18"/>
      <c r="P47" s="118"/>
      <c r="Q47" s="118"/>
      <c r="R47" s="118"/>
      <c r="S47" s="122"/>
      <c r="T47" s="122"/>
      <c r="U47" s="122"/>
      <c r="V47" s="122"/>
      <c r="W47" s="122"/>
      <c r="X47" s="122"/>
      <c r="Y47" s="122"/>
      <c r="Z47" s="122"/>
    </row>
  </sheetData>
  <sheetProtection selectLockedCells="1" selectUnlockedCells="1"/>
  <mergeCells count="49">
    <mergeCell ref="C41:N41"/>
    <mergeCell ref="C44:N47"/>
    <mergeCell ref="C40:N40"/>
    <mergeCell ref="A9:A10"/>
    <mergeCell ref="A11:A12"/>
    <mergeCell ref="A23:A24"/>
    <mergeCell ref="B9:B10"/>
    <mergeCell ref="B11:B12"/>
    <mergeCell ref="B27:B28"/>
    <mergeCell ref="B23:B24"/>
    <mergeCell ref="B35:B36"/>
    <mergeCell ref="A37:A38"/>
    <mergeCell ref="B1:Z1"/>
    <mergeCell ref="B2:Z2"/>
    <mergeCell ref="B3:Z3"/>
    <mergeCell ref="A4:B4"/>
    <mergeCell ref="A6:B6"/>
    <mergeCell ref="C4:F4"/>
    <mergeCell ref="G4:J4"/>
    <mergeCell ref="K4:N4"/>
    <mergeCell ref="O4:R4"/>
    <mergeCell ref="S4:V4"/>
    <mergeCell ref="W4:Z4"/>
    <mergeCell ref="B37:B38"/>
    <mergeCell ref="A25:A26"/>
    <mergeCell ref="B25:B26"/>
    <mergeCell ref="A27:A28"/>
    <mergeCell ref="A35:A36"/>
    <mergeCell ref="B29:B30"/>
    <mergeCell ref="A29:A30"/>
    <mergeCell ref="B31:B32"/>
    <mergeCell ref="A31:A32"/>
    <mergeCell ref="B33:B34"/>
    <mergeCell ref="A33:A34"/>
    <mergeCell ref="C35:Z36"/>
    <mergeCell ref="C27:Z28"/>
    <mergeCell ref="A7:A8"/>
    <mergeCell ref="A13:A14"/>
    <mergeCell ref="C7:Z8"/>
    <mergeCell ref="A19:A20"/>
    <mergeCell ref="B19:B20"/>
    <mergeCell ref="A21:A22"/>
    <mergeCell ref="B21:B22"/>
    <mergeCell ref="B13:B14"/>
    <mergeCell ref="A15:A16"/>
    <mergeCell ref="B15:B16"/>
    <mergeCell ref="A17:A18"/>
    <mergeCell ref="B17:B18"/>
    <mergeCell ref="B7:B8"/>
  </mergeCells>
  <pageMargins left="0.70866141732283472" right="0.70866141732283472" top="0.74803149606299213" bottom="0.74803149606299213" header="0.31496062992125984" footer="0.31496062992125984"/>
  <pageSetup scale="2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BreakPreview" zoomScale="70" zoomScaleNormal="70" zoomScaleSheetLayoutView="70" workbookViewId="0">
      <selection activeCell="C7" sqref="C7"/>
    </sheetView>
  </sheetViews>
  <sheetFormatPr baseColWidth="10" defaultColWidth="11.44140625" defaultRowHeight="11.4" x14ac:dyDescent="0.2"/>
  <cols>
    <col min="1" max="1" width="18" style="7" customWidth="1"/>
    <col min="2" max="2" width="69.44140625" style="7" customWidth="1"/>
    <col min="3" max="3" width="12.33203125" style="7" customWidth="1"/>
    <col min="4" max="4" width="23.44140625" style="7" bestFit="1" customWidth="1"/>
    <col min="5" max="5" width="70.33203125" style="7" customWidth="1"/>
    <col min="6" max="16384" width="11.44140625" style="7"/>
  </cols>
  <sheetData>
    <row r="1" spans="1:11" ht="70.95" customHeight="1" thickTop="1" x14ac:dyDescent="0.2">
      <c r="A1" s="177" t="str">
        <f>'INFORME GERENCIAL'!A1:D4</f>
        <v>ELABORACIÓN DE TODOS LOS ESTUDIOS REQUERIDOS PARA EL PROYECTO “GENERACIÓN DE INICIATIVAS PARA VALORAR Y CONSERVAR LA BIODIVERSIDAD EN LAS ÁREAS DE INFLUENCIA DE LAS OPERACIONES DEL GRUPO EMPRESARIAL COQUECOL”</v>
      </c>
      <c r="B1" s="178"/>
      <c r="C1" s="179"/>
      <c r="D1" s="179"/>
      <c r="E1" s="180"/>
    </row>
    <row r="2" spans="1:11" s="30" customFormat="1" ht="28.95" customHeight="1" x14ac:dyDescent="0.25">
      <c r="A2" s="182" t="s">
        <v>13</v>
      </c>
      <c r="B2" s="181" t="s">
        <v>14</v>
      </c>
      <c r="C2" s="174" t="s">
        <v>96</v>
      </c>
      <c r="D2" s="181" t="s">
        <v>15</v>
      </c>
      <c r="E2" s="181" t="s">
        <v>19</v>
      </c>
    </row>
    <row r="3" spans="1:11" s="31" customFormat="1" ht="42" customHeight="1" x14ac:dyDescent="0.3">
      <c r="A3" s="182"/>
      <c r="B3" s="181"/>
      <c r="C3" s="175"/>
      <c r="D3" s="181"/>
      <c r="E3" s="181"/>
    </row>
    <row r="4" spans="1:11" s="31" customFormat="1" ht="42" customHeight="1" x14ac:dyDescent="0.3">
      <c r="A4" s="182"/>
      <c r="B4" s="32" t="s">
        <v>17</v>
      </c>
      <c r="C4" s="176"/>
      <c r="D4" s="181"/>
      <c r="E4" s="181"/>
    </row>
    <row r="5" spans="1:11" s="1" customFormat="1" ht="24.9" customHeight="1" x14ac:dyDescent="0.3">
      <c r="A5" s="114"/>
      <c r="B5" s="115"/>
      <c r="C5" s="114"/>
      <c r="D5" s="114"/>
      <c r="E5" s="114"/>
      <c r="F5" s="114"/>
      <c r="G5" s="114"/>
      <c r="H5" s="114"/>
      <c r="I5" s="114"/>
      <c r="J5" s="114"/>
      <c r="K5" s="114"/>
    </row>
    <row r="6" spans="1:11" s="30" customFormat="1" ht="33" customHeight="1" x14ac:dyDescent="0.25">
      <c r="A6" s="33">
        <f>'CRONOGRAMA DE TRABAJO'!A9</f>
        <v>1</v>
      </c>
      <c r="B6" s="34" t="str">
        <f>'CRONOGRAMA DE TRABAJO'!B9</f>
        <v>Interpretación de coberturas y determinación de área de influencia</v>
      </c>
      <c r="C6" s="35"/>
      <c r="D6" s="36" t="s">
        <v>16</v>
      </c>
      <c r="E6" s="34"/>
    </row>
    <row r="7" spans="1:11" s="30" customFormat="1" ht="33" customHeight="1" x14ac:dyDescent="0.25">
      <c r="A7" s="33">
        <f>'CRONOGRAMA DE TRABAJO'!A11</f>
        <v>2</v>
      </c>
      <c r="B7" s="34" t="str">
        <f>'CRONOGRAMA DE TRABAJO'!B11</f>
        <v>Realización de actividades de investigación y acción participativa</v>
      </c>
      <c r="C7" s="35"/>
      <c r="D7" s="36" t="s">
        <v>16</v>
      </c>
      <c r="E7" s="34"/>
    </row>
    <row r="8" spans="1:11" s="30" customFormat="1" ht="33" customHeight="1" x14ac:dyDescent="0.25">
      <c r="A8" s="33">
        <f>'CRONOGRAMA DE TRABAJO'!A13</f>
        <v>3</v>
      </c>
      <c r="B8" s="34" t="str">
        <f>'CRONOGRAMA DE TRABAJO'!B13</f>
        <v>Consolidación de caracterización biológica</v>
      </c>
      <c r="C8" s="35"/>
      <c r="D8" s="36" t="s">
        <v>16</v>
      </c>
      <c r="E8" s="34"/>
    </row>
    <row r="9" spans="1:11" s="30" customFormat="1" ht="37.5" customHeight="1" x14ac:dyDescent="0.25">
      <c r="A9" s="33">
        <f>'CRONOGRAMA DE TRABAJO'!A15</f>
        <v>4</v>
      </c>
      <c r="B9" s="34" t="str">
        <f>'CRONOGRAMA DE TRABAJO'!B15</f>
        <v>Análisis de conectividad y fragmentación</v>
      </c>
      <c r="C9" s="35"/>
      <c r="D9" s="36" t="s">
        <v>16</v>
      </c>
      <c r="E9" s="34"/>
    </row>
    <row r="10" spans="1:11" s="30" customFormat="1" ht="37.5" customHeight="1" x14ac:dyDescent="0.25">
      <c r="A10" s="33">
        <f>'CRONOGRAMA DE TRABAJO'!A17</f>
        <v>5</v>
      </c>
      <c r="B10" s="34" t="str">
        <f>'CRONOGRAMA DE TRABAJO'!B17</f>
        <v>Valoración de biodiversidad y servicios ecosistémicos</v>
      </c>
      <c r="C10" s="35"/>
      <c r="D10" s="36" t="s">
        <v>16</v>
      </c>
      <c r="E10" s="34"/>
    </row>
    <row r="11" spans="1:11" s="30" customFormat="1" ht="37.5" customHeight="1" x14ac:dyDescent="0.25">
      <c r="A11" s="33">
        <f>'CRONOGRAMA DE TRABAJO'!A19</f>
        <v>6</v>
      </c>
      <c r="B11" s="34" t="str">
        <f>'CRONOGRAMA DE TRABAJO'!B19</f>
        <v>Determinación de los impactos asociados</v>
      </c>
      <c r="C11" s="35"/>
      <c r="D11" s="36" t="s">
        <v>16</v>
      </c>
      <c r="E11" s="34"/>
    </row>
    <row r="12" spans="1:11" s="30" customFormat="1" ht="37.5" customHeight="1" x14ac:dyDescent="0.25">
      <c r="A12" s="33">
        <f>'CRONOGRAMA DE TRABAJO'!A21</f>
        <v>7</v>
      </c>
      <c r="B12" s="34" t="str">
        <f>'CRONOGRAMA DE TRABAJO'!B21</f>
        <v>Realización de recomendaciones de estrategias y líneas de trabajo</v>
      </c>
      <c r="C12" s="35"/>
      <c r="D12" s="36" t="s">
        <v>16</v>
      </c>
      <c r="E12" s="34"/>
    </row>
    <row r="13" spans="1:11" s="30" customFormat="1" ht="37.5" customHeight="1" x14ac:dyDescent="0.25">
      <c r="A13" s="33">
        <f>'CRONOGRAMA DE TRABAJO'!A25</f>
        <v>8</v>
      </c>
      <c r="B13" s="34" t="str">
        <f>'CRONOGRAMA DE TRABAJO'!B25</f>
        <v>Definición del plan estratégico para valoración y conservación de la biodiversidad</v>
      </c>
      <c r="C13" s="35"/>
      <c r="D13" s="36" t="s">
        <v>16</v>
      </c>
      <c r="E13" s="34"/>
    </row>
    <row r="14" spans="1:11" s="30" customFormat="1" ht="37.5" customHeight="1" x14ac:dyDescent="0.25">
      <c r="A14" s="33">
        <f>'CRONOGRAMA DE TRABAJO'!A29</f>
        <v>9</v>
      </c>
      <c r="B14" s="34" t="str">
        <f>'CRONOGRAMA DE TRABAJO'!B29</f>
        <v>Efectuar visitas técnicas- Levantamiento de información primaria de flora y fauna</v>
      </c>
      <c r="C14" s="35"/>
      <c r="D14" s="36" t="s">
        <v>16</v>
      </c>
      <c r="E14" s="34"/>
    </row>
    <row r="15" spans="1:11" s="30" customFormat="1" ht="37.5" customHeight="1" x14ac:dyDescent="0.25">
      <c r="A15" s="33">
        <f>'CRONOGRAMA DE TRABAJO'!A31</f>
        <v>10</v>
      </c>
      <c r="B15" s="34" t="str">
        <f>'CRONOGRAMA DE TRABAJO'!B31</f>
        <v>Realizar levantamiento con drone</v>
      </c>
      <c r="C15" s="35"/>
      <c r="D15" s="36" t="s">
        <v>16</v>
      </c>
      <c r="E15" s="34"/>
    </row>
    <row r="16" spans="1:11" s="30" customFormat="1" ht="37.5" customHeight="1" x14ac:dyDescent="0.25">
      <c r="A16" s="33">
        <f>'CRONOGRAMA DE TRABAJO'!A33</f>
        <v>11</v>
      </c>
      <c r="B16" s="34" t="str">
        <f>'CRONOGRAMA DE TRABAJO'!B33</f>
        <v>Ejecutar talleres investigativos y participativos con comunidad del área de influencia biótica</v>
      </c>
      <c r="C16" s="35"/>
      <c r="D16" s="36" t="s">
        <v>16</v>
      </c>
      <c r="E16" s="34"/>
    </row>
    <row r="17" spans="1:5" s="30" customFormat="1" ht="37.5" customHeight="1" x14ac:dyDescent="0.25">
      <c r="A17" s="33">
        <f>'CRONOGRAMA DE TRABAJO'!A37</f>
        <v>12</v>
      </c>
      <c r="B17" s="34" t="str">
        <f>'CRONOGRAMA DE TRABAJO'!B37</f>
        <v>Consolidación de información en documento técnico con análisis de diversidad</v>
      </c>
      <c r="C17" s="35"/>
      <c r="D17" s="36" t="s">
        <v>16</v>
      </c>
      <c r="E17" s="34"/>
    </row>
    <row r="18" spans="1:5" s="30" customFormat="1" ht="37.5" customHeight="1" x14ac:dyDescent="0.25">
      <c r="A18" s="130"/>
      <c r="B18" s="131"/>
      <c r="C18" s="132"/>
      <c r="D18" s="133"/>
      <c r="E18" s="131"/>
    </row>
    <row r="19" spans="1:5" s="30" customFormat="1" ht="24" customHeight="1" x14ac:dyDescent="0.3">
      <c r="A19" s="28"/>
      <c r="B19" s="116" t="s">
        <v>95</v>
      </c>
      <c r="C19" s="136" t="e">
        <f>AVERAGE(C6:C17)</f>
        <v>#DIV/0!</v>
      </c>
    </row>
    <row r="20" spans="1:5" ht="14.4" x14ac:dyDescent="0.3">
      <c r="A20" s="8"/>
      <c r="C20"/>
      <c r="D20"/>
      <c r="E20"/>
    </row>
  </sheetData>
  <mergeCells count="6">
    <mergeCell ref="C2:C4"/>
    <mergeCell ref="A1:E1"/>
    <mergeCell ref="D2:D4"/>
    <mergeCell ref="E2:E4"/>
    <mergeCell ref="B2:B3"/>
    <mergeCell ref="A2:A4"/>
  </mergeCells>
  <pageMargins left="1.1811023622047245" right="1.1811023622047245" top="1.1811023622047245" bottom="0.78740157480314965" header="0.59055118110236227" footer="0.19685039370078741"/>
  <pageSetup scale="40" orientation="landscape" horizontalDpi="200" verticalDpi="200" r:id="rId1"/>
  <headerFooter alignWithMargins="0">
    <oddHeader>&amp;C&amp;"Arial,Negrita"CORPORACION AUTONOMA REGIONAL DEL ATLANTICO - FORMATOS DE SEGUIMIENTO AMBIENTAL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view="pageBreakPreview" topLeftCell="A21" zoomScale="80" zoomScaleNormal="100" zoomScaleSheetLayoutView="80" workbookViewId="0">
      <selection activeCell="A37" sqref="A37"/>
    </sheetView>
  </sheetViews>
  <sheetFormatPr baseColWidth="10" defaultRowHeight="14.4" x14ac:dyDescent="0.3"/>
  <cols>
    <col min="1" max="1" width="57.109375" customWidth="1"/>
    <col min="2" max="2" width="7.6640625" customWidth="1"/>
    <col min="3" max="3" width="57.109375" customWidth="1"/>
    <col min="4" max="4" width="23" customWidth="1"/>
  </cols>
  <sheetData>
    <row r="1" spans="1:4" ht="15.6" x14ac:dyDescent="0.3">
      <c r="A1" s="37"/>
      <c r="B1" s="38"/>
      <c r="C1" s="37" t="str">
        <f>IF(A1,0," ")</f>
        <v xml:space="preserve"> </v>
      </c>
      <c r="D1" s="38"/>
    </row>
    <row r="2" spans="1:4" ht="15.6" x14ac:dyDescent="0.3">
      <c r="A2" s="39" t="s">
        <v>20</v>
      </c>
      <c r="B2" s="38"/>
      <c r="C2" s="39" t="s">
        <v>20</v>
      </c>
      <c r="D2" s="38"/>
    </row>
    <row r="3" spans="1:4" ht="153" customHeight="1" x14ac:dyDescent="0.3">
      <c r="A3" s="40"/>
      <c r="B3" s="38"/>
      <c r="C3" s="40"/>
      <c r="D3" s="38"/>
    </row>
    <row r="4" spans="1:4" x14ac:dyDescent="0.3">
      <c r="A4" s="41" t="s">
        <v>21</v>
      </c>
      <c r="B4" s="38"/>
      <c r="C4" s="41" t="s">
        <v>21</v>
      </c>
      <c r="D4" s="38"/>
    </row>
    <row r="5" spans="1:4" ht="14.7" customHeight="1" x14ac:dyDescent="0.3">
      <c r="A5" s="183"/>
      <c r="B5" s="38"/>
      <c r="C5" s="183"/>
      <c r="D5" s="38"/>
    </row>
    <row r="6" spans="1:4" x14ac:dyDescent="0.3">
      <c r="A6" s="183"/>
      <c r="B6" s="38"/>
      <c r="C6" s="183"/>
      <c r="D6" s="38"/>
    </row>
    <row r="7" spans="1:4" x14ac:dyDescent="0.3">
      <c r="A7" s="183"/>
      <c r="B7" s="38"/>
      <c r="C7" s="183"/>
      <c r="D7" s="38"/>
    </row>
    <row r="8" spans="1:4" x14ac:dyDescent="0.3">
      <c r="A8" s="183"/>
      <c r="B8" s="38"/>
      <c r="C8" s="183"/>
      <c r="D8" s="38"/>
    </row>
    <row r="9" spans="1:4" ht="15" thickBot="1" x14ac:dyDescent="0.35">
      <c r="A9" s="42"/>
      <c r="B9" s="38"/>
      <c r="C9" s="42">
        <f>+A9</f>
        <v>0</v>
      </c>
      <c r="D9" s="38"/>
    </row>
    <row r="10" spans="1:4" ht="229.95" customHeight="1" x14ac:dyDescent="0.3">
      <c r="A10" s="40"/>
      <c r="B10" s="38"/>
      <c r="C10" s="40"/>
      <c r="D10" s="38"/>
    </row>
    <row r="11" spans="1:4" x14ac:dyDescent="0.3">
      <c r="A11" s="41" t="s">
        <v>21</v>
      </c>
      <c r="B11" s="38"/>
      <c r="C11" s="41" t="s">
        <v>21</v>
      </c>
      <c r="D11" s="38"/>
    </row>
    <row r="12" spans="1:4" ht="14.7" customHeight="1" x14ac:dyDescent="0.3">
      <c r="A12" s="183"/>
      <c r="B12" s="38"/>
      <c r="C12" s="183"/>
      <c r="D12" s="38"/>
    </row>
    <row r="13" spans="1:4" x14ac:dyDescent="0.3">
      <c r="A13" s="183"/>
      <c r="B13" s="38"/>
      <c r="C13" s="183"/>
      <c r="D13" s="38"/>
    </row>
    <row r="14" spans="1:4" x14ac:dyDescent="0.3">
      <c r="A14" s="183"/>
      <c r="B14" s="38"/>
      <c r="C14" s="183"/>
      <c r="D14" s="38"/>
    </row>
    <row r="15" spans="1:4" x14ac:dyDescent="0.3">
      <c r="A15" s="183"/>
      <c r="B15" s="38"/>
      <c r="C15" s="183"/>
      <c r="D15" s="38"/>
    </row>
    <row r="16" spans="1:4" ht="15" thickBot="1" x14ac:dyDescent="0.35">
      <c r="A16" s="42"/>
      <c r="B16" s="38"/>
      <c r="C16" s="42"/>
      <c r="D16" s="38"/>
    </row>
    <row r="18" spans="1:4" ht="15.6" x14ac:dyDescent="0.3">
      <c r="A18" s="37"/>
      <c r="B18" s="38"/>
      <c r="C18" s="37" t="str">
        <f>IF(A18,0," ")</f>
        <v xml:space="preserve"> </v>
      </c>
      <c r="D18" s="38"/>
    </row>
    <row r="19" spans="1:4" ht="15.6" x14ac:dyDescent="0.3">
      <c r="A19" s="39" t="s">
        <v>22</v>
      </c>
      <c r="B19" s="38"/>
      <c r="C19" s="39" t="s">
        <v>22</v>
      </c>
      <c r="D19" s="38"/>
    </row>
    <row r="20" spans="1:4" ht="229.95" customHeight="1" x14ac:dyDescent="0.3">
      <c r="A20" s="40"/>
      <c r="B20" s="38"/>
      <c r="C20" s="40"/>
      <c r="D20" s="38"/>
    </row>
    <row r="21" spans="1:4" x14ac:dyDescent="0.3">
      <c r="A21" s="41" t="s">
        <v>21</v>
      </c>
      <c r="B21" s="38"/>
      <c r="C21" s="41" t="s">
        <v>21</v>
      </c>
      <c r="D21" s="38"/>
    </row>
    <row r="22" spans="1:4" ht="14.4" customHeight="1" x14ac:dyDescent="0.3">
      <c r="A22" s="183"/>
      <c r="B22" s="38"/>
      <c r="C22" s="183"/>
      <c r="D22" s="38"/>
    </row>
    <row r="23" spans="1:4" x14ac:dyDescent="0.3">
      <c r="A23" s="183"/>
      <c r="B23" s="38"/>
      <c r="C23" s="183"/>
      <c r="D23" s="38"/>
    </row>
    <row r="24" spans="1:4" x14ac:dyDescent="0.3">
      <c r="A24" s="183"/>
      <c r="B24" s="38"/>
      <c r="C24" s="183"/>
      <c r="D24" s="38"/>
    </row>
    <row r="25" spans="1:4" x14ac:dyDescent="0.3">
      <c r="A25" s="183"/>
      <c r="B25" s="38"/>
      <c r="C25" s="183"/>
      <c r="D25" s="38"/>
    </row>
    <row r="26" spans="1:4" ht="15" thickBot="1" x14ac:dyDescent="0.35">
      <c r="A26" s="42"/>
      <c r="B26" s="38"/>
      <c r="C26" s="42"/>
      <c r="D26" s="38"/>
    </row>
    <row r="27" spans="1:4" ht="15.6" x14ac:dyDescent="0.3">
      <c r="A27" s="37" t="str">
        <f>IF(A1,0," ")</f>
        <v xml:space="preserve"> </v>
      </c>
      <c r="B27" s="38"/>
      <c r="C27" s="37" t="str">
        <f>A27</f>
        <v xml:space="preserve"> </v>
      </c>
      <c r="D27" s="38"/>
    </row>
    <row r="28" spans="1:4" ht="15.6" x14ac:dyDescent="0.3">
      <c r="A28" s="39" t="s">
        <v>22</v>
      </c>
      <c r="B28" s="38"/>
      <c r="C28" s="39" t="s">
        <v>22</v>
      </c>
      <c r="D28" s="38"/>
    </row>
    <row r="29" spans="1:4" ht="229.95" customHeight="1" x14ac:dyDescent="0.3">
      <c r="A29" s="40"/>
      <c r="B29" s="38"/>
      <c r="C29" s="40"/>
      <c r="D29" s="38"/>
    </row>
    <row r="30" spans="1:4" x14ac:dyDescent="0.3">
      <c r="A30" s="41" t="s">
        <v>21</v>
      </c>
      <c r="B30" s="38"/>
      <c r="C30" s="41" t="s">
        <v>21</v>
      </c>
      <c r="D30" s="38"/>
    </row>
    <row r="31" spans="1:4" ht="14.4" customHeight="1" x14ac:dyDescent="0.3">
      <c r="A31" s="183"/>
      <c r="B31" s="38"/>
      <c r="C31" s="183"/>
      <c r="D31" s="38"/>
    </row>
    <row r="32" spans="1:4" x14ac:dyDescent="0.3">
      <c r="A32" s="183"/>
      <c r="B32" s="38"/>
      <c r="C32" s="183"/>
      <c r="D32" s="38"/>
    </row>
    <row r="33" spans="1:4" x14ac:dyDescent="0.3">
      <c r="A33" s="183"/>
      <c r="B33" s="38"/>
      <c r="C33" s="183"/>
      <c r="D33" s="38"/>
    </row>
    <row r="34" spans="1:4" x14ac:dyDescent="0.3">
      <c r="A34" s="183"/>
      <c r="B34" s="38"/>
      <c r="C34" s="183"/>
      <c r="D34" s="38"/>
    </row>
    <row r="35" spans="1:4" ht="15" thickBot="1" x14ac:dyDescent="0.35">
      <c r="A35" s="42"/>
      <c r="B35" s="38"/>
      <c r="C35" s="42">
        <f>+A35</f>
        <v>0</v>
      </c>
      <c r="D35" s="38"/>
    </row>
    <row r="36" spans="1:4" ht="15.6" x14ac:dyDescent="0.3">
      <c r="A36" s="37"/>
      <c r="B36" s="38"/>
      <c r="C36" s="37" t="str">
        <f>C1</f>
        <v xml:space="preserve"> </v>
      </c>
      <c r="D36" s="38"/>
    </row>
    <row r="37" spans="1:4" ht="15.6" x14ac:dyDescent="0.3">
      <c r="A37" s="39" t="s">
        <v>22</v>
      </c>
      <c r="B37" s="38"/>
      <c r="C37" s="39" t="s">
        <v>22</v>
      </c>
      <c r="D37" s="38"/>
    </row>
    <row r="38" spans="1:4" ht="229.95" customHeight="1" x14ac:dyDescent="0.3">
      <c r="A38" s="40"/>
      <c r="B38" s="38"/>
      <c r="C38" s="40"/>
      <c r="D38" s="38"/>
    </row>
    <row r="39" spans="1:4" x14ac:dyDescent="0.3">
      <c r="A39" s="41" t="s">
        <v>21</v>
      </c>
      <c r="B39" s="38"/>
      <c r="C39" s="41" t="s">
        <v>21</v>
      </c>
      <c r="D39" s="38"/>
    </row>
    <row r="40" spans="1:4" ht="14.4" customHeight="1" x14ac:dyDescent="0.3">
      <c r="A40" s="183"/>
      <c r="B40" s="38"/>
      <c r="C40" s="183"/>
      <c r="D40" s="38"/>
    </row>
    <row r="41" spans="1:4" x14ac:dyDescent="0.3">
      <c r="A41" s="183"/>
      <c r="B41" s="38"/>
      <c r="C41" s="183"/>
      <c r="D41" s="38"/>
    </row>
    <row r="42" spans="1:4" x14ac:dyDescent="0.3">
      <c r="A42" s="183"/>
      <c r="B42" s="38"/>
      <c r="C42" s="183"/>
      <c r="D42" s="38"/>
    </row>
    <row r="43" spans="1:4" x14ac:dyDescent="0.3">
      <c r="A43" s="183"/>
      <c r="B43" s="38"/>
      <c r="C43" s="183"/>
      <c r="D43" s="38"/>
    </row>
    <row r="44" spans="1:4" ht="15" thickBot="1" x14ac:dyDescent="0.35">
      <c r="A44" s="42"/>
      <c r="B44" s="38"/>
      <c r="C44" s="42"/>
      <c r="D44" s="38"/>
    </row>
    <row r="45" spans="1:4" ht="15.6" x14ac:dyDescent="0.3">
      <c r="A45" s="37">
        <f>A36</f>
        <v>0</v>
      </c>
      <c r="B45" s="38"/>
      <c r="C45" s="37" t="str">
        <f>C36</f>
        <v xml:space="preserve"> </v>
      </c>
      <c r="D45" s="38"/>
    </row>
    <row r="46" spans="1:4" ht="15.6" x14ac:dyDescent="0.3">
      <c r="A46" s="39" t="s">
        <v>22</v>
      </c>
      <c r="B46" s="38"/>
      <c r="C46" s="39" t="s">
        <v>22</v>
      </c>
      <c r="D46" s="38"/>
    </row>
    <row r="47" spans="1:4" ht="229.95" customHeight="1" x14ac:dyDescent="0.3">
      <c r="A47" s="40"/>
      <c r="B47" s="38"/>
      <c r="C47" s="40"/>
      <c r="D47" s="38"/>
    </row>
    <row r="48" spans="1:4" x14ac:dyDescent="0.3">
      <c r="A48" s="41" t="s">
        <v>21</v>
      </c>
      <c r="B48" s="38"/>
      <c r="C48" s="41" t="s">
        <v>21</v>
      </c>
      <c r="D48" s="38"/>
    </row>
    <row r="49" spans="1:4" ht="14.4" customHeight="1" x14ac:dyDescent="0.3">
      <c r="A49" s="183"/>
      <c r="B49" s="38"/>
      <c r="C49" s="183"/>
      <c r="D49" s="38"/>
    </row>
    <row r="50" spans="1:4" x14ac:dyDescent="0.3">
      <c r="A50" s="183"/>
      <c r="B50" s="38"/>
      <c r="C50" s="183"/>
      <c r="D50" s="38"/>
    </row>
    <row r="51" spans="1:4" x14ac:dyDescent="0.3">
      <c r="A51" s="183"/>
      <c r="B51" s="38"/>
      <c r="C51" s="183"/>
      <c r="D51" s="38"/>
    </row>
    <row r="52" spans="1:4" x14ac:dyDescent="0.3">
      <c r="A52" s="183"/>
      <c r="B52" s="38"/>
      <c r="C52" s="183"/>
      <c r="D52" s="38"/>
    </row>
    <row r="53" spans="1:4" ht="15" thickBot="1" x14ac:dyDescent="0.35">
      <c r="A53" s="42"/>
      <c r="B53" s="38"/>
      <c r="C53" s="42">
        <f>+A53</f>
        <v>0</v>
      </c>
      <c r="D53" s="38"/>
    </row>
  </sheetData>
  <mergeCells count="12">
    <mergeCell ref="A5:A8"/>
    <mergeCell ref="C5:C8"/>
    <mergeCell ref="A12:A15"/>
    <mergeCell ref="C12:C15"/>
    <mergeCell ref="A22:A25"/>
    <mergeCell ref="C22:C25"/>
    <mergeCell ref="A31:A34"/>
    <mergeCell ref="C31:C34"/>
    <mergeCell ref="A40:A43"/>
    <mergeCell ref="C40:C43"/>
    <mergeCell ref="A49:A52"/>
    <mergeCell ref="C49:C5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zoomScale="60" zoomScaleNormal="100" workbookViewId="0">
      <selection activeCell="F25" sqref="F25"/>
    </sheetView>
  </sheetViews>
  <sheetFormatPr baseColWidth="10" defaultColWidth="11.44140625" defaultRowHeight="18" x14ac:dyDescent="0.35"/>
  <cols>
    <col min="1" max="1" width="5.88671875" style="134" bestFit="1" customWidth="1"/>
    <col min="2" max="2" width="17.33203125" style="43" customWidth="1"/>
    <col min="3" max="3" width="15.109375" style="43" bestFit="1" customWidth="1"/>
    <col min="4" max="4" width="14.6640625" style="43" bestFit="1" customWidth="1"/>
    <col min="5" max="5" width="15.5546875" style="50" bestFit="1" customWidth="1"/>
    <col min="6" max="6" width="14.88671875" style="50" customWidth="1"/>
    <col min="7" max="7" width="15.5546875" style="43" customWidth="1"/>
    <col min="8" max="16384" width="11.44140625" style="43"/>
  </cols>
  <sheetData>
    <row r="1" spans="1:10" ht="55.2" customHeight="1" x14ac:dyDescent="0.35">
      <c r="B1" s="184" t="s">
        <v>23</v>
      </c>
      <c r="C1" s="185"/>
      <c r="D1" s="185"/>
      <c r="E1" s="185"/>
      <c r="F1" s="185"/>
      <c r="G1" s="186"/>
    </row>
    <row r="2" spans="1:10" s="44" customFormat="1" x14ac:dyDescent="0.3">
      <c r="A2" s="135"/>
      <c r="B2" s="45" t="s">
        <v>24</v>
      </c>
      <c r="C2" s="45" t="s">
        <v>25</v>
      </c>
      <c r="D2" s="45" t="s">
        <v>26</v>
      </c>
      <c r="E2" s="46" t="s">
        <v>27</v>
      </c>
      <c r="F2" s="46" t="s">
        <v>28</v>
      </c>
      <c r="G2" s="46" t="s">
        <v>29</v>
      </c>
      <c r="J2" s="47"/>
    </row>
    <row r="3" spans="1:10" s="44" customFormat="1" x14ac:dyDescent="0.35">
      <c r="A3" s="135">
        <v>1</v>
      </c>
      <c r="B3" s="48" t="s">
        <v>30</v>
      </c>
      <c r="C3" s="49">
        <v>45020</v>
      </c>
      <c r="D3" s="49">
        <f t="shared" ref="D3:D26" si="0">+C3+7</f>
        <v>45027</v>
      </c>
      <c r="E3" s="46">
        <v>0</v>
      </c>
      <c r="F3" s="46">
        <f>A3/$A$26</f>
        <v>4.1666666666666664E-2</v>
      </c>
      <c r="G3" s="46">
        <f>F3-E3</f>
        <v>4.1666666666666664E-2</v>
      </c>
      <c r="J3" s="47"/>
    </row>
    <row r="4" spans="1:10" s="44" customFormat="1" x14ac:dyDescent="0.35">
      <c r="A4" s="135">
        <v>2</v>
      </c>
      <c r="B4" s="48" t="s">
        <v>31</v>
      </c>
      <c r="C4" s="49">
        <f t="shared" ref="C4:C26" si="1">C3+7</f>
        <v>45027</v>
      </c>
      <c r="D4" s="49">
        <f t="shared" si="0"/>
        <v>45034</v>
      </c>
      <c r="E4" s="46">
        <v>0</v>
      </c>
      <c r="F4" s="46">
        <f t="shared" ref="F4:F26" si="2">A4/$A$26</f>
        <v>8.3333333333333329E-2</v>
      </c>
      <c r="G4" s="46">
        <f t="shared" ref="G4:G26" si="3">F4-E4</f>
        <v>8.3333333333333329E-2</v>
      </c>
      <c r="J4" s="47"/>
    </row>
    <row r="5" spans="1:10" s="44" customFormat="1" x14ac:dyDescent="0.35">
      <c r="A5" s="135">
        <v>3</v>
      </c>
      <c r="B5" s="48" t="s">
        <v>32</v>
      </c>
      <c r="C5" s="49">
        <f t="shared" si="1"/>
        <v>45034</v>
      </c>
      <c r="D5" s="49">
        <f t="shared" si="0"/>
        <v>45041</v>
      </c>
      <c r="E5" s="46">
        <v>0</v>
      </c>
      <c r="F5" s="46">
        <f t="shared" si="2"/>
        <v>0.125</v>
      </c>
      <c r="G5" s="46">
        <f t="shared" si="3"/>
        <v>0.125</v>
      </c>
      <c r="J5" s="47"/>
    </row>
    <row r="6" spans="1:10" s="44" customFormat="1" x14ac:dyDescent="0.35">
      <c r="A6" s="135">
        <v>4</v>
      </c>
      <c r="B6" s="48" t="s">
        <v>33</v>
      </c>
      <c r="C6" s="49">
        <f t="shared" si="1"/>
        <v>45041</v>
      </c>
      <c r="D6" s="49">
        <f t="shared" si="0"/>
        <v>45048</v>
      </c>
      <c r="E6" s="46">
        <v>0</v>
      </c>
      <c r="F6" s="46">
        <f t="shared" si="2"/>
        <v>0.16666666666666666</v>
      </c>
      <c r="G6" s="46">
        <f t="shared" si="3"/>
        <v>0.16666666666666666</v>
      </c>
      <c r="J6" s="47"/>
    </row>
    <row r="7" spans="1:10" s="44" customFormat="1" x14ac:dyDescent="0.35">
      <c r="A7" s="135">
        <v>5</v>
      </c>
      <c r="B7" s="48" t="s">
        <v>123</v>
      </c>
      <c r="C7" s="49">
        <f t="shared" si="1"/>
        <v>45048</v>
      </c>
      <c r="D7" s="49">
        <f t="shared" si="0"/>
        <v>45055</v>
      </c>
      <c r="E7" s="46">
        <v>0</v>
      </c>
      <c r="F7" s="46">
        <f t="shared" si="2"/>
        <v>0.20833333333333334</v>
      </c>
      <c r="G7" s="46">
        <f t="shared" si="3"/>
        <v>0.20833333333333334</v>
      </c>
      <c r="J7" s="47"/>
    </row>
    <row r="8" spans="1:10" s="44" customFormat="1" x14ac:dyDescent="0.35">
      <c r="A8" s="135">
        <v>6</v>
      </c>
      <c r="B8" s="48" t="s">
        <v>124</v>
      </c>
      <c r="C8" s="49">
        <f t="shared" si="1"/>
        <v>45055</v>
      </c>
      <c r="D8" s="49">
        <f t="shared" si="0"/>
        <v>45062</v>
      </c>
      <c r="E8" s="46">
        <f>'SEGUIMIENTO CRONOGRAMA'!C11</f>
        <v>0</v>
      </c>
      <c r="F8" s="46">
        <f t="shared" si="2"/>
        <v>0.25</v>
      </c>
      <c r="G8" s="46">
        <f t="shared" si="3"/>
        <v>0.25</v>
      </c>
      <c r="J8" s="47"/>
    </row>
    <row r="9" spans="1:10" s="44" customFormat="1" x14ac:dyDescent="0.35">
      <c r="A9" s="135">
        <v>7</v>
      </c>
      <c r="B9" s="48" t="s">
        <v>125</v>
      </c>
      <c r="C9" s="49">
        <f t="shared" si="1"/>
        <v>45062</v>
      </c>
      <c r="D9" s="49">
        <f t="shared" si="0"/>
        <v>45069</v>
      </c>
      <c r="E9" s="46">
        <f>'SEGUIMIENTO CRONOGRAMA'!C12</f>
        <v>0</v>
      </c>
      <c r="F9" s="46">
        <f t="shared" si="2"/>
        <v>0.29166666666666669</v>
      </c>
      <c r="G9" s="46">
        <f t="shared" si="3"/>
        <v>0.29166666666666669</v>
      </c>
      <c r="J9" s="47"/>
    </row>
    <row r="10" spans="1:10" s="44" customFormat="1" x14ac:dyDescent="0.35">
      <c r="A10" s="135">
        <v>8</v>
      </c>
      <c r="B10" s="48" t="s">
        <v>126</v>
      </c>
      <c r="C10" s="49">
        <f t="shared" si="1"/>
        <v>45069</v>
      </c>
      <c r="D10" s="49">
        <f t="shared" si="0"/>
        <v>45076</v>
      </c>
      <c r="E10" s="46">
        <f>'SEGUIMIENTO CRONOGRAMA'!C13</f>
        <v>0</v>
      </c>
      <c r="F10" s="46">
        <f t="shared" si="2"/>
        <v>0.33333333333333331</v>
      </c>
      <c r="G10" s="46">
        <f t="shared" si="3"/>
        <v>0.33333333333333331</v>
      </c>
      <c r="J10" s="47"/>
    </row>
    <row r="11" spans="1:10" s="44" customFormat="1" x14ac:dyDescent="0.35">
      <c r="A11" s="135">
        <v>9</v>
      </c>
      <c r="B11" s="48" t="s">
        <v>127</v>
      </c>
      <c r="C11" s="49">
        <f t="shared" si="1"/>
        <v>45076</v>
      </c>
      <c r="D11" s="49">
        <f t="shared" si="0"/>
        <v>45083</v>
      </c>
      <c r="E11" s="46">
        <f>'SEGUIMIENTO CRONOGRAMA'!C14</f>
        <v>0</v>
      </c>
      <c r="F11" s="46">
        <f t="shared" si="2"/>
        <v>0.375</v>
      </c>
      <c r="G11" s="46">
        <f t="shared" si="3"/>
        <v>0.375</v>
      </c>
      <c r="J11" s="47"/>
    </row>
    <row r="12" spans="1:10" s="44" customFormat="1" x14ac:dyDescent="0.35">
      <c r="A12" s="135">
        <v>10</v>
      </c>
      <c r="B12" s="48" t="s">
        <v>128</v>
      </c>
      <c r="C12" s="49">
        <f t="shared" si="1"/>
        <v>45083</v>
      </c>
      <c r="D12" s="49">
        <f t="shared" si="0"/>
        <v>45090</v>
      </c>
      <c r="E12" s="46">
        <f>'SEGUIMIENTO CRONOGRAMA'!C15</f>
        <v>0</v>
      </c>
      <c r="F12" s="46">
        <f t="shared" si="2"/>
        <v>0.41666666666666669</v>
      </c>
      <c r="G12" s="46">
        <f t="shared" si="3"/>
        <v>0.41666666666666669</v>
      </c>
      <c r="J12" s="47"/>
    </row>
    <row r="13" spans="1:10" s="44" customFormat="1" x14ac:dyDescent="0.35">
      <c r="A13" s="135">
        <v>11</v>
      </c>
      <c r="B13" s="48" t="s">
        <v>129</v>
      </c>
      <c r="C13" s="49">
        <f t="shared" si="1"/>
        <v>45090</v>
      </c>
      <c r="D13" s="49">
        <f t="shared" si="0"/>
        <v>45097</v>
      </c>
      <c r="E13" s="46">
        <f>'SEGUIMIENTO CRONOGRAMA'!C16</f>
        <v>0</v>
      </c>
      <c r="F13" s="46">
        <f t="shared" si="2"/>
        <v>0.45833333333333331</v>
      </c>
      <c r="G13" s="46">
        <f t="shared" si="3"/>
        <v>0.45833333333333331</v>
      </c>
      <c r="J13" s="47"/>
    </row>
    <row r="14" spans="1:10" s="44" customFormat="1" x14ac:dyDescent="0.35">
      <c r="A14" s="135">
        <v>12</v>
      </c>
      <c r="B14" s="48" t="s">
        <v>130</v>
      </c>
      <c r="C14" s="49">
        <f t="shared" si="1"/>
        <v>45097</v>
      </c>
      <c r="D14" s="49">
        <f t="shared" si="0"/>
        <v>45104</v>
      </c>
      <c r="E14" s="46">
        <f>'SEGUIMIENTO CRONOGRAMA'!C17</f>
        <v>0</v>
      </c>
      <c r="F14" s="46">
        <f t="shared" si="2"/>
        <v>0.5</v>
      </c>
      <c r="G14" s="46">
        <f t="shared" si="3"/>
        <v>0.5</v>
      </c>
      <c r="J14" s="47"/>
    </row>
    <row r="15" spans="1:10" s="44" customFormat="1" x14ac:dyDescent="0.35">
      <c r="A15" s="135">
        <v>13</v>
      </c>
      <c r="B15" s="48" t="s">
        <v>131</v>
      </c>
      <c r="C15" s="49">
        <f t="shared" si="1"/>
        <v>45104</v>
      </c>
      <c r="D15" s="49">
        <f t="shared" si="0"/>
        <v>45111</v>
      </c>
      <c r="E15" s="46">
        <f>'SEGUIMIENTO CRONOGRAMA'!C18</f>
        <v>0</v>
      </c>
      <c r="F15" s="46">
        <f t="shared" si="2"/>
        <v>0.54166666666666663</v>
      </c>
      <c r="G15" s="46">
        <f t="shared" si="3"/>
        <v>0.54166666666666663</v>
      </c>
      <c r="J15" s="47"/>
    </row>
    <row r="16" spans="1:10" s="44" customFormat="1" x14ac:dyDescent="0.35">
      <c r="A16" s="135">
        <v>14</v>
      </c>
      <c r="B16" s="48" t="s">
        <v>132</v>
      </c>
      <c r="C16" s="49">
        <f t="shared" si="1"/>
        <v>45111</v>
      </c>
      <c r="D16" s="49">
        <f t="shared" si="0"/>
        <v>45118</v>
      </c>
      <c r="E16" s="46" t="e">
        <f>'SEGUIMIENTO CRONOGRAMA'!C19</f>
        <v>#DIV/0!</v>
      </c>
      <c r="F16" s="46">
        <f t="shared" si="2"/>
        <v>0.58333333333333337</v>
      </c>
      <c r="G16" s="46" t="e">
        <f t="shared" si="3"/>
        <v>#DIV/0!</v>
      </c>
      <c r="J16" s="47"/>
    </row>
    <row r="17" spans="1:10" s="44" customFormat="1" x14ac:dyDescent="0.35">
      <c r="A17" s="135">
        <v>15</v>
      </c>
      <c r="B17" s="48" t="s">
        <v>133</v>
      </c>
      <c r="C17" s="49">
        <f t="shared" si="1"/>
        <v>45118</v>
      </c>
      <c r="D17" s="49">
        <f t="shared" si="0"/>
        <v>45125</v>
      </c>
      <c r="E17" s="46">
        <f>'SEGUIMIENTO CRONOGRAMA'!C20</f>
        <v>0</v>
      </c>
      <c r="F17" s="46">
        <f t="shared" si="2"/>
        <v>0.625</v>
      </c>
      <c r="G17" s="46">
        <f t="shared" si="3"/>
        <v>0.625</v>
      </c>
      <c r="J17" s="47"/>
    </row>
    <row r="18" spans="1:10" s="44" customFormat="1" x14ac:dyDescent="0.35">
      <c r="A18" s="135">
        <v>16</v>
      </c>
      <c r="B18" s="48" t="s">
        <v>134</v>
      </c>
      <c r="C18" s="49">
        <f t="shared" si="1"/>
        <v>45125</v>
      </c>
      <c r="D18" s="49">
        <f t="shared" si="0"/>
        <v>45132</v>
      </c>
      <c r="E18" s="46">
        <f>'SEGUIMIENTO CRONOGRAMA'!C21</f>
        <v>0</v>
      </c>
      <c r="F18" s="46">
        <f t="shared" si="2"/>
        <v>0.66666666666666663</v>
      </c>
      <c r="G18" s="46">
        <f t="shared" si="3"/>
        <v>0.66666666666666663</v>
      </c>
      <c r="J18" s="47"/>
    </row>
    <row r="19" spans="1:10" s="44" customFormat="1" x14ac:dyDescent="0.35">
      <c r="A19" s="135">
        <v>17</v>
      </c>
      <c r="B19" s="48" t="s">
        <v>135</v>
      </c>
      <c r="C19" s="49">
        <f t="shared" si="1"/>
        <v>45132</v>
      </c>
      <c r="D19" s="49">
        <f t="shared" si="0"/>
        <v>45139</v>
      </c>
      <c r="E19" s="46">
        <f>'SEGUIMIENTO CRONOGRAMA'!C22</f>
        <v>0</v>
      </c>
      <c r="F19" s="46">
        <f t="shared" si="2"/>
        <v>0.70833333333333337</v>
      </c>
      <c r="G19" s="46">
        <f t="shared" si="3"/>
        <v>0.70833333333333337</v>
      </c>
      <c r="J19" s="47"/>
    </row>
    <row r="20" spans="1:10" s="44" customFormat="1" x14ac:dyDescent="0.35">
      <c r="A20" s="135">
        <v>18</v>
      </c>
      <c r="B20" s="48" t="s">
        <v>136</v>
      </c>
      <c r="C20" s="49">
        <f t="shared" si="1"/>
        <v>45139</v>
      </c>
      <c r="D20" s="49">
        <f t="shared" si="0"/>
        <v>45146</v>
      </c>
      <c r="E20" s="46">
        <f>'SEGUIMIENTO CRONOGRAMA'!C23</f>
        <v>0</v>
      </c>
      <c r="F20" s="46">
        <f t="shared" si="2"/>
        <v>0.75</v>
      </c>
      <c r="G20" s="46">
        <f t="shared" si="3"/>
        <v>0.75</v>
      </c>
      <c r="J20" s="47"/>
    </row>
    <row r="21" spans="1:10" s="44" customFormat="1" x14ac:dyDescent="0.35">
      <c r="A21" s="135">
        <v>19</v>
      </c>
      <c r="B21" s="48" t="s">
        <v>137</v>
      </c>
      <c r="C21" s="49">
        <f t="shared" si="1"/>
        <v>45146</v>
      </c>
      <c r="D21" s="49">
        <f t="shared" si="0"/>
        <v>45153</v>
      </c>
      <c r="E21" s="46">
        <f>'SEGUIMIENTO CRONOGRAMA'!C24</f>
        <v>0</v>
      </c>
      <c r="F21" s="46">
        <f t="shared" si="2"/>
        <v>0.79166666666666663</v>
      </c>
      <c r="G21" s="46">
        <f t="shared" si="3"/>
        <v>0.79166666666666663</v>
      </c>
      <c r="J21" s="47"/>
    </row>
    <row r="22" spans="1:10" s="44" customFormat="1" x14ac:dyDescent="0.35">
      <c r="A22" s="135">
        <v>20</v>
      </c>
      <c r="B22" s="48" t="s">
        <v>138</v>
      </c>
      <c r="C22" s="49">
        <f t="shared" si="1"/>
        <v>45153</v>
      </c>
      <c r="D22" s="49">
        <f t="shared" si="0"/>
        <v>45160</v>
      </c>
      <c r="E22" s="46">
        <f>'SEGUIMIENTO CRONOGRAMA'!C25</f>
        <v>0</v>
      </c>
      <c r="F22" s="46">
        <f t="shared" si="2"/>
        <v>0.83333333333333337</v>
      </c>
      <c r="G22" s="46">
        <f t="shared" si="3"/>
        <v>0.83333333333333337</v>
      </c>
      <c r="J22" s="47"/>
    </row>
    <row r="23" spans="1:10" s="44" customFormat="1" x14ac:dyDescent="0.35">
      <c r="A23" s="135">
        <v>21</v>
      </c>
      <c r="B23" s="48" t="s">
        <v>139</v>
      </c>
      <c r="C23" s="49">
        <f t="shared" si="1"/>
        <v>45160</v>
      </c>
      <c r="D23" s="49">
        <f t="shared" si="0"/>
        <v>45167</v>
      </c>
      <c r="E23" s="46">
        <f>'SEGUIMIENTO CRONOGRAMA'!C26</f>
        <v>0</v>
      </c>
      <c r="F23" s="46">
        <f t="shared" si="2"/>
        <v>0.875</v>
      </c>
      <c r="G23" s="46">
        <f t="shared" si="3"/>
        <v>0.875</v>
      </c>
      <c r="J23" s="47"/>
    </row>
    <row r="24" spans="1:10" s="44" customFormat="1" x14ac:dyDescent="0.35">
      <c r="A24" s="135">
        <v>22</v>
      </c>
      <c r="B24" s="48" t="s">
        <v>140</v>
      </c>
      <c r="C24" s="49">
        <f t="shared" si="1"/>
        <v>45167</v>
      </c>
      <c r="D24" s="49">
        <f t="shared" si="0"/>
        <v>45174</v>
      </c>
      <c r="E24" s="46">
        <f>'SEGUIMIENTO CRONOGRAMA'!C27</f>
        <v>0</v>
      </c>
      <c r="F24" s="46">
        <f t="shared" si="2"/>
        <v>0.91666666666666663</v>
      </c>
      <c r="G24" s="46">
        <f t="shared" si="3"/>
        <v>0.91666666666666663</v>
      </c>
      <c r="J24" s="47"/>
    </row>
    <row r="25" spans="1:10" s="44" customFormat="1" x14ac:dyDescent="0.35">
      <c r="A25" s="135">
        <v>23</v>
      </c>
      <c r="B25" s="48" t="s">
        <v>141</v>
      </c>
      <c r="C25" s="49">
        <f t="shared" si="1"/>
        <v>45174</v>
      </c>
      <c r="D25" s="49">
        <f t="shared" si="0"/>
        <v>45181</v>
      </c>
      <c r="E25" s="46">
        <f>'SEGUIMIENTO CRONOGRAMA'!C28</f>
        <v>0</v>
      </c>
      <c r="F25" s="46">
        <f t="shared" si="2"/>
        <v>0.95833333333333337</v>
      </c>
      <c r="G25" s="46">
        <f t="shared" si="3"/>
        <v>0.95833333333333337</v>
      </c>
      <c r="J25" s="47"/>
    </row>
    <row r="26" spans="1:10" s="44" customFormat="1" x14ac:dyDescent="0.35">
      <c r="A26" s="135">
        <v>24</v>
      </c>
      <c r="B26" s="48" t="s">
        <v>142</v>
      </c>
      <c r="C26" s="49">
        <f t="shared" si="1"/>
        <v>45181</v>
      </c>
      <c r="D26" s="49">
        <f t="shared" si="0"/>
        <v>45188</v>
      </c>
      <c r="E26" s="46">
        <f>'SEGUIMIENTO CRONOGRAMA'!C29</f>
        <v>0</v>
      </c>
      <c r="F26" s="46">
        <f t="shared" si="2"/>
        <v>1</v>
      </c>
      <c r="G26" s="46">
        <f t="shared" si="3"/>
        <v>1</v>
      </c>
      <c r="J26" s="47"/>
    </row>
    <row r="28" spans="1:10" x14ac:dyDescent="0.35">
      <c r="D28" s="43" t="s">
        <v>34</v>
      </c>
    </row>
  </sheetData>
  <mergeCells count="1">
    <mergeCell ref="B1:G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outlinePr summaryBelow="0"/>
  </sheetPr>
  <dimension ref="A2:R395"/>
  <sheetViews>
    <sheetView topLeftCell="A17" zoomScale="90" zoomScaleNormal="90" workbookViewId="0">
      <selection activeCell="A60" sqref="A60"/>
    </sheetView>
  </sheetViews>
  <sheetFormatPr baseColWidth="10" defaultColWidth="11.5546875" defaultRowHeight="14.4" outlineLevelRow="1" x14ac:dyDescent="0.3"/>
  <cols>
    <col min="1" max="1" width="3.88671875" style="52" customWidth="1"/>
    <col min="2" max="2" width="4.44140625" style="94" customWidth="1"/>
    <col min="3" max="3" width="60.6640625" style="52" customWidth="1"/>
    <col min="4" max="4" width="18.88671875" style="52" customWidth="1"/>
    <col min="5" max="5" width="13.88671875" style="52" customWidth="1"/>
    <col min="6" max="6" width="14.88671875" style="52" customWidth="1"/>
    <col min="7" max="7" width="17.33203125" style="52" customWidth="1"/>
    <col min="8" max="8" width="8.44140625" style="94" hidden="1" customWidth="1"/>
    <col min="9" max="10" width="7.88671875" style="94" hidden="1" customWidth="1"/>
    <col min="11" max="11" width="6.33203125" style="94" hidden="1" customWidth="1"/>
    <col min="12" max="12" width="0.109375" style="94" hidden="1" customWidth="1"/>
    <col min="13" max="13" width="6.109375" style="94" hidden="1" customWidth="1"/>
    <col min="14" max="14" width="12.5546875" style="96" hidden="1" customWidth="1"/>
    <col min="15" max="15" width="5" style="110" customWidth="1"/>
    <col min="16" max="16" width="48.33203125" style="52" customWidth="1"/>
    <col min="17" max="17" width="45.44140625" style="52" customWidth="1"/>
    <col min="18" max="18" width="11.5546875" style="99" customWidth="1"/>
    <col min="19" max="16384" width="11.5546875" style="52"/>
  </cols>
  <sheetData>
    <row r="2" spans="2:18" ht="56.4" customHeight="1" x14ac:dyDescent="0.3">
      <c r="B2" s="187" t="s">
        <v>35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9"/>
      <c r="R2" s="51"/>
    </row>
    <row r="3" spans="2:18" ht="22.5" customHeight="1" x14ac:dyDescent="0.3">
      <c r="B3" s="190" t="s">
        <v>36</v>
      </c>
      <c r="C3" s="190"/>
      <c r="D3" s="191" t="s">
        <v>37</v>
      </c>
      <c r="E3" s="191"/>
      <c r="F3" s="191"/>
      <c r="G3" s="191"/>
      <c r="H3" s="53"/>
      <c r="I3" s="53"/>
      <c r="J3" s="53"/>
      <c r="K3" s="53"/>
      <c r="L3" s="53"/>
      <c r="M3" s="53"/>
      <c r="N3" s="53"/>
      <c r="O3" s="192"/>
      <c r="P3" s="195" t="s">
        <v>38</v>
      </c>
      <c r="Q3" s="195" t="s">
        <v>19</v>
      </c>
      <c r="R3" s="51"/>
    </row>
    <row r="4" spans="2:18" s="56" customFormat="1" ht="19.2" customHeight="1" x14ac:dyDescent="0.3">
      <c r="B4" s="191" t="s">
        <v>39</v>
      </c>
      <c r="C4" s="191"/>
      <c r="D4" s="191"/>
      <c r="E4" s="191"/>
      <c r="F4" s="191"/>
      <c r="G4" s="191"/>
      <c r="H4" s="54"/>
      <c r="I4" s="54"/>
      <c r="J4" s="54"/>
      <c r="K4" s="54"/>
      <c r="L4" s="54"/>
      <c r="M4" s="54"/>
      <c r="N4" s="54"/>
      <c r="O4" s="193"/>
      <c r="P4" s="196"/>
      <c r="Q4" s="196"/>
      <c r="R4" s="55"/>
    </row>
    <row r="5" spans="2:18" ht="14.4" customHeight="1" x14ac:dyDescent="0.3">
      <c r="B5" s="191"/>
      <c r="C5" s="191"/>
      <c r="D5" s="57" t="s">
        <v>40</v>
      </c>
      <c r="E5" s="57" t="s">
        <v>41</v>
      </c>
      <c r="F5" s="57" t="s">
        <v>42</v>
      </c>
      <c r="G5" s="57" t="s">
        <v>43</v>
      </c>
      <c r="H5" s="57"/>
      <c r="I5" s="57"/>
      <c r="J5" s="57"/>
      <c r="K5" s="57"/>
      <c r="L5" s="57"/>
      <c r="M5" s="57"/>
      <c r="N5" s="57"/>
      <c r="O5" s="194"/>
      <c r="P5" s="197"/>
      <c r="Q5" s="197"/>
      <c r="R5" s="51"/>
    </row>
    <row r="6" spans="2:18" x14ac:dyDescent="0.3">
      <c r="B6" s="58" t="s">
        <v>44</v>
      </c>
      <c r="C6" s="59" t="s">
        <v>45</v>
      </c>
      <c r="D6" s="60"/>
      <c r="E6" s="60"/>
      <c r="F6" s="60"/>
      <c r="G6" s="60"/>
      <c r="H6" s="61">
        <f>COUNTA(C7)</f>
        <v>1</v>
      </c>
      <c r="I6" s="61">
        <f>SUM(H7)/H6</f>
        <v>0</v>
      </c>
      <c r="J6" s="62">
        <f>COUNTIF(D7,"X")</f>
        <v>0</v>
      </c>
      <c r="K6" s="62">
        <f t="shared" ref="K6:M6" si="0">COUNTIF(E7,"X")</f>
        <v>0</v>
      </c>
      <c r="L6" s="62">
        <f t="shared" si="0"/>
        <v>0</v>
      </c>
      <c r="M6" s="62">
        <f t="shared" si="0"/>
        <v>0</v>
      </c>
      <c r="N6" s="63">
        <f>IF(OR(I6=0,I6=1),((M6*1)+(L6*0.6)+(K6*0.3)+(J6*0))/H6,"ERROR")*100</f>
        <v>0</v>
      </c>
      <c r="O6" s="60"/>
      <c r="P6" s="64"/>
      <c r="Q6" s="65"/>
      <c r="R6" s="66">
        <f>IFERROR(N6/100,"ERROR")</f>
        <v>0</v>
      </c>
    </row>
    <row r="7" spans="2:18" ht="28.8" outlineLevel="1" x14ac:dyDescent="0.3">
      <c r="B7" s="67" t="s">
        <v>46</v>
      </c>
      <c r="C7" s="68" t="s">
        <v>47</v>
      </c>
      <c r="D7" s="69"/>
      <c r="E7" s="69"/>
      <c r="F7" s="70"/>
      <c r="G7" s="69"/>
      <c r="H7" s="67">
        <f>COUNTIF(D7:G7,"X")</f>
        <v>0</v>
      </c>
      <c r="I7" s="67"/>
      <c r="J7" s="67">
        <f>IF(D7="X",0,0)</f>
        <v>0</v>
      </c>
      <c r="K7" s="67">
        <f>IF(E7="X",30,0)</f>
        <v>0</v>
      </c>
      <c r="L7" s="67">
        <f>IF(F7="X",66,0)</f>
        <v>0</v>
      </c>
      <c r="M7" s="67">
        <f>IF(G7="X",100,0)</f>
        <v>0</v>
      </c>
      <c r="N7" s="63">
        <f>SUM(J7:M7)</f>
        <v>0</v>
      </c>
      <c r="O7" s="63">
        <f>SUM(J7:M7)</f>
        <v>0</v>
      </c>
      <c r="P7" s="71"/>
      <c r="Q7" s="72"/>
      <c r="R7" s="51"/>
    </row>
    <row r="8" spans="2:18" outlineLevel="1" x14ac:dyDescent="0.3">
      <c r="B8" s="67" t="s">
        <v>48</v>
      </c>
      <c r="C8" s="73" t="s">
        <v>49</v>
      </c>
      <c r="D8" s="69"/>
      <c r="E8" s="69"/>
      <c r="F8" s="70"/>
      <c r="G8" s="69"/>
      <c r="H8" s="67">
        <f t="shared" ref="H8:H12" si="1">COUNTIF(D8:G8,"X")</f>
        <v>0</v>
      </c>
      <c r="I8" s="67"/>
      <c r="J8" s="67">
        <f t="shared" ref="J8:J12" si="2">IF(D8="X",0,0)</f>
        <v>0</v>
      </c>
      <c r="K8" s="67">
        <f t="shared" ref="K8:K12" si="3">IF(E8="X",30,0)</f>
        <v>0</v>
      </c>
      <c r="L8" s="67">
        <f t="shared" ref="L8:L12" si="4">IF(F8="X",66,0)</f>
        <v>0</v>
      </c>
      <c r="M8" s="67">
        <f t="shared" ref="M8:M9" si="5">IF(G8="X",100,0)</f>
        <v>0</v>
      </c>
      <c r="N8" s="63">
        <f>SUM(J8:M8)</f>
        <v>0</v>
      </c>
      <c r="O8" s="63">
        <f t="shared" ref="O8:O12" si="6">SUM(J8:M8)</f>
        <v>0</v>
      </c>
      <c r="P8" s="71"/>
      <c r="Q8" s="72"/>
      <c r="R8" s="51"/>
    </row>
    <row r="9" spans="2:18" outlineLevel="1" x14ac:dyDescent="0.3">
      <c r="B9" s="67" t="s">
        <v>50</v>
      </c>
      <c r="C9" s="73" t="s">
        <v>51</v>
      </c>
      <c r="D9" s="69"/>
      <c r="E9" s="69"/>
      <c r="F9" s="70"/>
      <c r="G9" s="69"/>
      <c r="H9" s="67">
        <f t="shared" si="1"/>
        <v>0</v>
      </c>
      <c r="I9" s="67"/>
      <c r="J9" s="67">
        <f t="shared" si="2"/>
        <v>0</v>
      </c>
      <c r="K9" s="67">
        <f t="shared" si="3"/>
        <v>0</v>
      </c>
      <c r="L9" s="67">
        <f t="shared" si="4"/>
        <v>0</v>
      </c>
      <c r="M9" s="67">
        <f t="shared" si="5"/>
        <v>0</v>
      </c>
      <c r="N9" s="63">
        <f t="shared" ref="N9:N11" si="7">SUM(J9:M9)</f>
        <v>0</v>
      </c>
      <c r="O9" s="63">
        <f t="shared" si="6"/>
        <v>0</v>
      </c>
      <c r="P9" s="71"/>
      <c r="Q9" s="72"/>
      <c r="R9" s="51"/>
    </row>
    <row r="10" spans="2:18" ht="28.8" outlineLevel="1" x14ac:dyDescent="0.3">
      <c r="B10" s="67" t="s">
        <v>52</v>
      </c>
      <c r="C10" s="73" t="s">
        <v>53</v>
      </c>
      <c r="D10" s="69"/>
      <c r="E10" s="69"/>
      <c r="F10" s="70"/>
      <c r="G10" s="69"/>
      <c r="H10" s="67">
        <f t="shared" si="1"/>
        <v>0</v>
      </c>
      <c r="I10" s="67"/>
      <c r="J10" s="67">
        <f t="shared" si="2"/>
        <v>0</v>
      </c>
      <c r="K10" s="67">
        <f t="shared" si="3"/>
        <v>0</v>
      </c>
      <c r="L10" s="67">
        <f t="shared" si="4"/>
        <v>0</v>
      </c>
      <c r="M10" s="67">
        <f>IF(G10="X",100,0)</f>
        <v>0</v>
      </c>
      <c r="N10" s="63">
        <f t="shared" si="7"/>
        <v>0</v>
      </c>
      <c r="O10" s="63">
        <f t="shared" si="6"/>
        <v>0</v>
      </c>
      <c r="P10" s="71"/>
      <c r="Q10" s="72"/>
      <c r="R10" s="51"/>
    </row>
    <row r="11" spans="2:18" outlineLevel="1" x14ac:dyDescent="0.3">
      <c r="B11" s="67" t="s">
        <v>54</v>
      </c>
      <c r="C11" s="73" t="s">
        <v>55</v>
      </c>
      <c r="D11" s="69"/>
      <c r="E11" s="69"/>
      <c r="F11" s="70"/>
      <c r="G11" s="69"/>
      <c r="H11" s="67">
        <f t="shared" si="1"/>
        <v>0</v>
      </c>
      <c r="I11" s="67"/>
      <c r="J11" s="67">
        <f t="shared" si="2"/>
        <v>0</v>
      </c>
      <c r="K11" s="67">
        <f t="shared" si="3"/>
        <v>0</v>
      </c>
      <c r="L11" s="67">
        <f t="shared" si="4"/>
        <v>0</v>
      </c>
      <c r="M11" s="67">
        <f>IF(G11="X",100,0)</f>
        <v>0</v>
      </c>
      <c r="N11" s="63">
        <f t="shared" si="7"/>
        <v>0</v>
      </c>
      <c r="O11" s="63">
        <f t="shared" si="6"/>
        <v>0</v>
      </c>
      <c r="P11" s="71"/>
      <c r="Q11" s="72"/>
      <c r="R11" s="51"/>
    </row>
    <row r="12" spans="2:18" ht="28.8" outlineLevel="1" x14ac:dyDescent="0.3">
      <c r="B12" s="67" t="s">
        <v>56</v>
      </c>
      <c r="C12" s="73" t="s">
        <v>57</v>
      </c>
      <c r="D12" s="69"/>
      <c r="E12" s="69"/>
      <c r="F12" s="70"/>
      <c r="G12" s="69"/>
      <c r="H12" s="67">
        <f t="shared" si="1"/>
        <v>0</v>
      </c>
      <c r="I12" s="67"/>
      <c r="J12" s="67">
        <f t="shared" si="2"/>
        <v>0</v>
      </c>
      <c r="K12" s="67">
        <f t="shared" si="3"/>
        <v>0</v>
      </c>
      <c r="L12" s="67">
        <f t="shared" si="4"/>
        <v>0</v>
      </c>
      <c r="M12" s="67">
        <f>IF(G12="X",100,0)</f>
        <v>0</v>
      </c>
      <c r="N12" s="63">
        <f t="shared" ref="N12" si="8">SUM(J12:M12)</f>
        <v>0</v>
      </c>
      <c r="O12" s="63">
        <f t="shared" si="6"/>
        <v>0</v>
      </c>
      <c r="P12" s="71"/>
      <c r="Q12" s="72"/>
      <c r="R12" s="51"/>
    </row>
    <row r="13" spans="2:18" x14ac:dyDescent="0.3">
      <c r="B13" s="58" t="s">
        <v>58</v>
      </c>
      <c r="C13" s="59" t="s">
        <v>59</v>
      </c>
      <c r="D13" s="60"/>
      <c r="E13" s="60"/>
      <c r="F13" s="60"/>
      <c r="G13" s="60"/>
      <c r="H13" s="61">
        <f>COUNTA(C7)</f>
        <v>1</v>
      </c>
      <c r="I13" s="61">
        <f>SUM(H14:H16)/H13</f>
        <v>0</v>
      </c>
      <c r="J13" s="62">
        <f>COUNTIF(D14:D16,"X")</f>
        <v>0</v>
      </c>
      <c r="K13" s="62">
        <f>COUNTIF(E14:E16,"X")</f>
        <v>0</v>
      </c>
      <c r="L13" s="62">
        <f>COUNTIF(F14:F16,"X")</f>
        <v>0</v>
      </c>
      <c r="M13" s="62">
        <f>COUNTIF(G14:G16,"X")</f>
        <v>0</v>
      </c>
      <c r="N13" s="63">
        <f>IF(OR(I13=0,I13=1),((M13*1)+(L13*0.6)+(K13*0.3)+(J13*0))/H13,"ERROR")*100</f>
        <v>0</v>
      </c>
      <c r="O13" s="60"/>
      <c r="P13" s="64"/>
      <c r="Q13" s="65"/>
      <c r="R13" s="66">
        <f>IFERROR(N13/100,"ERROR")</f>
        <v>0</v>
      </c>
    </row>
    <row r="14" spans="2:18" ht="38.25" customHeight="1" outlineLevel="1" x14ac:dyDescent="0.3">
      <c r="B14" s="67" t="s">
        <v>60</v>
      </c>
      <c r="C14" s="68" t="s">
        <v>61</v>
      </c>
      <c r="D14" s="74"/>
      <c r="E14" s="74"/>
      <c r="F14" s="69"/>
      <c r="G14" s="69"/>
      <c r="H14" s="67">
        <f t="shared" ref="H14:H48" si="9">COUNTIF(D14:G14,"X")</f>
        <v>0</v>
      </c>
      <c r="I14" s="67"/>
      <c r="J14" s="67">
        <f t="shared" ref="J14:J48" si="10">IF(D14="X",0,0)</f>
        <v>0</v>
      </c>
      <c r="K14" s="67">
        <f>IF(E14="X",30,0)</f>
        <v>0</v>
      </c>
      <c r="L14" s="67">
        <f t="shared" ref="L14:L48" si="11">IF(F14="X",66,0)</f>
        <v>0</v>
      </c>
      <c r="M14" s="67">
        <f t="shared" ref="M14:M48" si="12">IF(G14="X",100,0)</f>
        <v>0</v>
      </c>
      <c r="N14" s="63">
        <f>SUM(J14:M14)</f>
        <v>0</v>
      </c>
      <c r="O14" s="75">
        <f>SUM(J14:M14)</f>
        <v>0</v>
      </c>
      <c r="P14" s="71"/>
      <c r="Q14" s="72"/>
      <c r="R14" s="51"/>
    </row>
    <row r="15" spans="2:18" outlineLevel="1" x14ac:dyDescent="0.3">
      <c r="B15" s="67" t="s">
        <v>62</v>
      </c>
      <c r="C15" s="68" t="s">
        <v>63</v>
      </c>
      <c r="D15" s="74"/>
      <c r="E15" s="69"/>
      <c r="F15" s="74"/>
      <c r="G15" s="69"/>
      <c r="H15" s="67">
        <f t="shared" si="9"/>
        <v>0</v>
      </c>
      <c r="I15" s="67"/>
      <c r="J15" s="67">
        <f t="shared" si="10"/>
        <v>0</v>
      </c>
      <c r="K15" s="67">
        <f t="shared" ref="K15:K17" si="13">IF(E15="X",30,0)</f>
        <v>0</v>
      </c>
      <c r="L15" s="67">
        <f t="shared" si="11"/>
        <v>0</v>
      </c>
      <c r="M15" s="67">
        <f t="shared" si="12"/>
        <v>0</v>
      </c>
      <c r="N15" s="63">
        <f t="shared" ref="N15:N17" si="14">SUM(J15:M15)</f>
        <v>0</v>
      </c>
      <c r="O15" s="75">
        <f>SUM(J15:M15)</f>
        <v>0</v>
      </c>
      <c r="P15" s="71"/>
      <c r="Q15" s="72"/>
      <c r="R15" s="51"/>
    </row>
    <row r="16" spans="2:18" ht="28.8" outlineLevel="1" x14ac:dyDescent="0.3">
      <c r="B16" s="67" t="s">
        <v>64</v>
      </c>
      <c r="C16" s="68" t="s">
        <v>65</v>
      </c>
      <c r="D16" s="74"/>
      <c r="E16" s="69"/>
      <c r="F16" s="69"/>
      <c r="G16" s="69"/>
      <c r="H16" s="67">
        <f t="shared" si="9"/>
        <v>0</v>
      </c>
      <c r="I16" s="67"/>
      <c r="J16" s="67">
        <f t="shared" si="10"/>
        <v>0</v>
      </c>
      <c r="K16" s="67">
        <f t="shared" si="13"/>
        <v>0</v>
      </c>
      <c r="L16" s="67">
        <f t="shared" si="11"/>
        <v>0</v>
      </c>
      <c r="M16" s="67">
        <f t="shared" si="12"/>
        <v>0</v>
      </c>
      <c r="N16" s="63">
        <f t="shared" si="14"/>
        <v>0</v>
      </c>
      <c r="O16" s="75">
        <f t="shared" ref="O16:O26" si="15">SUM(J16:M16)</f>
        <v>0</v>
      </c>
      <c r="P16" s="71"/>
      <c r="Q16" s="72"/>
      <c r="R16" s="51"/>
    </row>
    <row r="17" spans="2:18" outlineLevel="1" x14ac:dyDescent="0.3">
      <c r="B17" s="67" t="s">
        <v>66</v>
      </c>
      <c r="C17" s="68" t="s">
        <v>67</v>
      </c>
      <c r="D17" s="74"/>
      <c r="E17" s="69"/>
      <c r="F17" s="69"/>
      <c r="G17" s="69"/>
      <c r="H17" s="67">
        <f t="shared" si="9"/>
        <v>0</v>
      </c>
      <c r="I17" s="67"/>
      <c r="J17" s="67">
        <f t="shared" si="10"/>
        <v>0</v>
      </c>
      <c r="K17" s="67">
        <f t="shared" si="13"/>
        <v>0</v>
      </c>
      <c r="L17" s="67">
        <f t="shared" si="11"/>
        <v>0</v>
      </c>
      <c r="M17" s="67">
        <f t="shared" si="12"/>
        <v>0</v>
      </c>
      <c r="N17" s="63">
        <f t="shared" si="14"/>
        <v>0</v>
      </c>
      <c r="O17" s="75">
        <f t="shared" si="15"/>
        <v>0</v>
      </c>
      <c r="P17" s="71"/>
      <c r="Q17" s="72"/>
      <c r="R17" s="51"/>
    </row>
    <row r="18" spans="2:18" x14ac:dyDescent="0.3">
      <c r="B18" s="58" t="s">
        <v>68</v>
      </c>
      <c r="C18" s="59" t="s">
        <v>69</v>
      </c>
      <c r="D18" s="60"/>
      <c r="E18" s="60"/>
      <c r="F18" s="60"/>
      <c r="G18" s="60"/>
      <c r="H18" s="61">
        <f>COUNTA(C19)</f>
        <v>1</v>
      </c>
      <c r="I18" s="61">
        <f>SUM(H19)/H18</f>
        <v>0</v>
      </c>
      <c r="J18" s="62">
        <f>COUNTIF(D19,"X")</f>
        <v>0</v>
      </c>
      <c r="K18" s="62">
        <f t="shared" ref="K18:M18" si="16">COUNTIF(E19,"X")</f>
        <v>0</v>
      </c>
      <c r="L18" s="62">
        <f t="shared" si="16"/>
        <v>0</v>
      </c>
      <c r="M18" s="62">
        <f t="shared" si="16"/>
        <v>0</v>
      </c>
      <c r="N18" s="63">
        <f>IF(OR(I18=0,I18=1),((M18*1)+(L18*0.6)+(K18*0.3)+(J18*0))/H18,"ERROR")*100</f>
        <v>0</v>
      </c>
      <c r="O18" s="60"/>
      <c r="P18" s="64"/>
      <c r="Q18" s="65"/>
      <c r="R18" s="66">
        <f>IFERROR(N18/100,"ERROR")</f>
        <v>0</v>
      </c>
    </row>
    <row r="19" spans="2:18" ht="28.8" outlineLevel="1" x14ac:dyDescent="0.3">
      <c r="B19" s="67" t="s">
        <v>70</v>
      </c>
      <c r="C19" s="68" t="s">
        <v>71</v>
      </c>
      <c r="D19" s="74"/>
      <c r="E19" s="69"/>
      <c r="F19" s="69"/>
      <c r="G19" s="69"/>
      <c r="H19" s="67">
        <f t="shared" si="9"/>
        <v>0</v>
      </c>
      <c r="I19" s="67"/>
      <c r="J19" s="67">
        <f t="shared" si="10"/>
        <v>0</v>
      </c>
      <c r="K19" s="67">
        <f>IF(E19="X",30,0)</f>
        <v>0</v>
      </c>
      <c r="L19" s="67">
        <f t="shared" si="11"/>
        <v>0</v>
      </c>
      <c r="M19" s="67">
        <f t="shared" si="12"/>
        <v>0</v>
      </c>
      <c r="N19" s="63">
        <f>SUM(J19:M19)</f>
        <v>0</v>
      </c>
      <c r="O19" s="75">
        <f t="shared" si="15"/>
        <v>0</v>
      </c>
      <c r="P19" s="71"/>
      <c r="Q19" s="72"/>
      <c r="R19" s="51"/>
    </row>
    <row r="20" spans="2:18" outlineLevel="1" x14ac:dyDescent="0.3">
      <c r="B20" s="67" t="s">
        <v>72</v>
      </c>
      <c r="C20" s="73" t="s">
        <v>73</v>
      </c>
      <c r="D20" s="74"/>
      <c r="E20" s="69"/>
      <c r="F20" s="69"/>
      <c r="G20" s="69"/>
      <c r="H20" s="67">
        <f t="shared" si="9"/>
        <v>0</v>
      </c>
      <c r="I20" s="67"/>
      <c r="J20" s="67">
        <f t="shared" si="10"/>
        <v>0</v>
      </c>
      <c r="K20" s="67">
        <f>IF(E20="X",30,0)</f>
        <v>0</v>
      </c>
      <c r="L20" s="67">
        <f t="shared" si="11"/>
        <v>0</v>
      </c>
      <c r="M20" s="67">
        <f t="shared" si="12"/>
        <v>0</v>
      </c>
      <c r="N20" s="63">
        <f t="shared" ref="N20:N21" si="17">SUM(J20:M20)</f>
        <v>0</v>
      </c>
      <c r="O20" s="75">
        <f t="shared" si="15"/>
        <v>0</v>
      </c>
      <c r="P20" s="71"/>
      <c r="Q20" s="72"/>
      <c r="R20" s="51"/>
    </row>
    <row r="21" spans="2:18" outlineLevel="1" x14ac:dyDescent="0.3">
      <c r="B21" s="67" t="s">
        <v>74</v>
      </c>
      <c r="C21" s="73" t="s">
        <v>75</v>
      </c>
      <c r="D21" s="74"/>
      <c r="E21" s="69"/>
      <c r="F21" s="69"/>
      <c r="G21" s="74"/>
      <c r="H21" s="67">
        <f t="shared" si="9"/>
        <v>0</v>
      </c>
      <c r="I21" s="67"/>
      <c r="J21" s="67">
        <f t="shared" si="10"/>
        <v>0</v>
      </c>
      <c r="K21" s="67">
        <f>IF(E21="X",30,0)</f>
        <v>0</v>
      </c>
      <c r="L21" s="67">
        <f t="shared" si="11"/>
        <v>0</v>
      </c>
      <c r="M21" s="67">
        <f t="shared" si="12"/>
        <v>0</v>
      </c>
      <c r="N21" s="63">
        <f t="shared" si="17"/>
        <v>0</v>
      </c>
      <c r="O21" s="75">
        <f t="shared" si="15"/>
        <v>0</v>
      </c>
      <c r="P21" s="71"/>
      <c r="Q21" s="72"/>
      <c r="R21" s="51"/>
    </row>
    <row r="22" spans="2:18" x14ac:dyDescent="0.3">
      <c r="B22" s="58" t="s">
        <v>76</v>
      </c>
      <c r="C22" s="59" t="s">
        <v>77</v>
      </c>
      <c r="D22" s="60"/>
      <c r="E22" s="60"/>
      <c r="F22" s="60"/>
      <c r="G22" s="60"/>
      <c r="H22" s="61">
        <f>COUNTA(C23:C24)</f>
        <v>2</v>
      </c>
      <c r="I22" s="61">
        <f>SUM(H23:H24)/H22</f>
        <v>0</v>
      </c>
      <c r="J22" s="62">
        <f>COUNTIF(D23:D24,"X")</f>
        <v>0</v>
      </c>
      <c r="K22" s="62">
        <f>COUNTIF(E23:E24,"X")</f>
        <v>0</v>
      </c>
      <c r="L22" s="62">
        <f>COUNTIF(F23:F24,"X")</f>
        <v>0</v>
      </c>
      <c r="M22" s="62">
        <f>COUNTIF(G23:G24,"X")</f>
        <v>0</v>
      </c>
      <c r="N22" s="63">
        <f>IF(OR(I22=0,I22=1),((M22*1)+(L22*0.6)+(K22*0.3)+(J22*0))/H22,"ERROR")*100</f>
        <v>0</v>
      </c>
      <c r="O22" s="60"/>
      <c r="P22" s="64"/>
      <c r="Q22" s="65"/>
      <c r="R22" s="66">
        <f>IFERROR(N22/100,"ERROR")</f>
        <v>0</v>
      </c>
    </row>
    <row r="23" spans="2:18" ht="38.25" customHeight="1" outlineLevel="1" x14ac:dyDescent="0.3">
      <c r="B23" s="67" t="s">
        <v>78</v>
      </c>
      <c r="C23" s="68" t="s">
        <v>79</v>
      </c>
      <c r="D23" s="74"/>
      <c r="E23" s="74"/>
      <c r="F23" s="74"/>
      <c r="G23" s="69"/>
      <c r="H23" s="67">
        <f t="shared" si="9"/>
        <v>0</v>
      </c>
      <c r="I23" s="67"/>
      <c r="J23" s="67">
        <f t="shared" si="10"/>
        <v>0</v>
      </c>
      <c r="K23" s="67">
        <f>IF(E23="X",30,0)</f>
        <v>0</v>
      </c>
      <c r="L23" s="67">
        <f t="shared" si="11"/>
        <v>0</v>
      </c>
      <c r="M23" s="67">
        <f t="shared" si="12"/>
        <v>0</v>
      </c>
      <c r="N23" s="63">
        <f>SUM(J23:M23)</f>
        <v>0</v>
      </c>
      <c r="O23" s="75">
        <f t="shared" si="15"/>
        <v>0</v>
      </c>
      <c r="P23" s="71"/>
      <c r="Q23" s="72"/>
      <c r="R23" s="51"/>
    </row>
    <row r="24" spans="2:18" ht="33.75" customHeight="1" outlineLevel="1" x14ac:dyDescent="0.3">
      <c r="B24" s="67" t="s">
        <v>80</v>
      </c>
      <c r="C24" s="76" t="s">
        <v>81</v>
      </c>
      <c r="D24" s="74"/>
      <c r="E24" s="74"/>
      <c r="F24" s="69"/>
      <c r="G24" s="69"/>
      <c r="H24" s="67">
        <f t="shared" si="9"/>
        <v>0</v>
      </c>
      <c r="I24" s="67"/>
      <c r="J24" s="67">
        <f t="shared" si="10"/>
        <v>0</v>
      </c>
      <c r="K24" s="67">
        <f>IF(E24="X",30,0)</f>
        <v>0</v>
      </c>
      <c r="L24" s="67">
        <f t="shared" si="11"/>
        <v>0</v>
      </c>
      <c r="M24" s="67">
        <f t="shared" si="12"/>
        <v>0</v>
      </c>
      <c r="N24" s="63">
        <f>SUM(J24:M24)</f>
        <v>0</v>
      </c>
      <c r="O24" s="75">
        <f t="shared" si="15"/>
        <v>0</v>
      </c>
      <c r="P24" s="71"/>
      <c r="Q24" s="72"/>
      <c r="R24" s="51"/>
    </row>
    <row r="25" spans="2:18" x14ac:dyDescent="0.3">
      <c r="B25" s="58" t="s">
        <v>82</v>
      </c>
      <c r="C25" s="59" t="s">
        <v>83</v>
      </c>
      <c r="D25" s="60"/>
      <c r="E25" s="60"/>
      <c r="F25" s="60"/>
      <c r="G25" s="60"/>
      <c r="H25" s="61">
        <f>COUNTA(C26:C26)</f>
        <v>1</v>
      </c>
      <c r="I25" s="61">
        <f>SUM(H26:H26)/H25</f>
        <v>0</v>
      </c>
      <c r="J25" s="62">
        <f>COUNTIF(D26:D26,"X")</f>
        <v>0</v>
      </c>
      <c r="K25" s="62">
        <f>COUNTIF(E26:E26,"X")</f>
        <v>0</v>
      </c>
      <c r="L25" s="62">
        <f>COUNTIF(F26:F26,"X")</f>
        <v>0</v>
      </c>
      <c r="M25" s="62">
        <f>COUNTIF(G26:G26,"X")</f>
        <v>0</v>
      </c>
      <c r="N25" s="63">
        <f>IF(OR(I25=0,I25=1),((M25*1)+(L25*0.6)+(K25*0.3)+(J25*0))/H25,"ERROR")*100</f>
        <v>0</v>
      </c>
      <c r="O25" s="60"/>
      <c r="P25" s="64"/>
      <c r="Q25" s="65"/>
      <c r="R25" s="66">
        <f>IFERROR(N25/100,"ERROR")</f>
        <v>0</v>
      </c>
    </row>
    <row r="26" spans="2:18" ht="28.8" outlineLevel="1" x14ac:dyDescent="0.3">
      <c r="B26" s="77" t="s">
        <v>84</v>
      </c>
      <c r="C26" s="68" t="s">
        <v>85</v>
      </c>
      <c r="D26" s="74"/>
      <c r="E26" s="69"/>
      <c r="F26" s="69"/>
      <c r="G26" s="74"/>
      <c r="H26" s="67">
        <f t="shared" si="9"/>
        <v>0</v>
      </c>
      <c r="I26" s="67"/>
      <c r="J26" s="67">
        <f t="shared" si="10"/>
        <v>0</v>
      </c>
      <c r="K26" s="67">
        <f>IF(E26="X",30,0)</f>
        <v>0</v>
      </c>
      <c r="L26" s="67">
        <f t="shared" si="11"/>
        <v>0</v>
      </c>
      <c r="M26" s="67">
        <f t="shared" si="12"/>
        <v>0</v>
      </c>
      <c r="N26" s="63">
        <f>SUM(J26:M26)</f>
        <v>0</v>
      </c>
      <c r="O26" s="75">
        <f t="shared" si="15"/>
        <v>0</v>
      </c>
      <c r="P26" s="71"/>
      <c r="Q26" s="72"/>
      <c r="R26" s="51"/>
    </row>
    <row r="27" spans="2:18" hidden="1" x14ac:dyDescent="0.3">
      <c r="B27" s="58"/>
      <c r="C27" s="59"/>
      <c r="D27" s="60"/>
      <c r="E27" s="60"/>
      <c r="F27" s="60"/>
      <c r="G27" s="60"/>
      <c r="H27" s="61">
        <f>COUNTA(C28)</f>
        <v>0</v>
      </c>
      <c r="I27" s="61" t="e">
        <f>SUM(H28)/H27</f>
        <v>#DIV/0!</v>
      </c>
      <c r="J27" s="62">
        <f>COUNTIF(D28,"X")</f>
        <v>0</v>
      </c>
      <c r="K27" s="62">
        <f t="shared" ref="K27:M27" si="18">COUNTIF(E28,"X")</f>
        <v>0</v>
      </c>
      <c r="L27" s="62">
        <f t="shared" si="18"/>
        <v>0</v>
      </c>
      <c r="M27" s="62">
        <f t="shared" si="18"/>
        <v>0</v>
      </c>
      <c r="N27" s="63" t="e">
        <f>IF(OR(I27=0,I27=1),((M27*1)+(L27*0.6)+(K27*0.3)+(J27*0))/H27,"ERROR")*100</f>
        <v>#DIV/0!</v>
      </c>
      <c r="O27" s="60"/>
      <c r="P27" s="64"/>
      <c r="Q27" s="65"/>
      <c r="R27" s="66" t="str">
        <f>IFERROR(N27/100,"ERROR")</f>
        <v>ERROR</v>
      </c>
    </row>
    <row r="28" spans="2:18" hidden="1" outlineLevel="1" x14ac:dyDescent="0.3">
      <c r="B28" s="77"/>
      <c r="C28" s="68"/>
      <c r="D28" s="74"/>
      <c r="E28" s="74"/>
      <c r="F28" s="74"/>
      <c r="G28" s="74"/>
      <c r="H28" s="67">
        <f t="shared" si="9"/>
        <v>0</v>
      </c>
      <c r="I28" s="67"/>
      <c r="J28" s="67">
        <f t="shared" si="10"/>
        <v>0</v>
      </c>
      <c r="K28" s="67">
        <f>IF(E28="X",30,0)</f>
        <v>0</v>
      </c>
      <c r="L28" s="67">
        <f t="shared" si="11"/>
        <v>0</v>
      </c>
      <c r="M28" s="67">
        <f t="shared" si="12"/>
        <v>0</v>
      </c>
      <c r="N28" s="63">
        <f>SUM(J28:M28)</f>
        <v>0</v>
      </c>
      <c r="O28" s="75"/>
      <c r="P28" s="78"/>
      <c r="Q28" s="79"/>
      <c r="R28" s="51"/>
    </row>
    <row r="29" spans="2:18" hidden="1" x14ac:dyDescent="0.3">
      <c r="B29" s="58"/>
      <c r="C29" s="59"/>
      <c r="D29" s="60"/>
      <c r="E29" s="60"/>
      <c r="F29" s="60"/>
      <c r="G29" s="60"/>
      <c r="H29" s="61">
        <f>COUNTA(C30)</f>
        <v>0</v>
      </c>
      <c r="I29" s="61" t="e">
        <f>SUM(H30)/H29</f>
        <v>#DIV/0!</v>
      </c>
      <c r="J29" s="62">
        <f>COUNTIF(D30,"X")</f>
        <v>0</v>
      </c>
      <c r="K29" s="62">
        <f t="shared" ref="K29:M29" si="19">COUNTIF(E30,"X")</f>
        <v>0</v>
      </c>
      <c r="L29" s="62">
        <f t="shared" si="19"/>
        <v>0</v>
      </c>
      <c r="M29" s="62">
        <f t="shared" si="19"/>
        <v>0</v>
      </c>
      <c r="N29" s="63" t="e">
        <f>IF(OR(I29=0,I29=1),((M29*1)+(L29*0.6)+(K29*0.3)+(J29*0))/H29,"ERROR")*100</f>
        <v>#DIV/0!</v>
      </c>
      <c r="O29" s="60"/>
      <c r="P29" s="64"/>
      <c r="Q29" s="65"/>
      <c r="R29" s="66" t="str">
        <f>IFERROR(N29/100,"ERROR")</f>
        <v>ERROR</v>
      </c>
    </row>
    <row r="30" spans="2:18" hidden="1" outlineLevel="1" x14ac:dyDescent="0.3">
      <c r="B30" s="77"/>
      <c r="C30" s="68"/>
      <c r="D30" s="74"/>
      <c r="E30" s="74"/>
      <c r="F30" s="74"/>
      <c r="G30" s="74"/>
      <c r="H30" s="67">
        <f t="shared" si="9"/>
        <v>0</v>
      </c>
      <c r="I30" s="67"/>
      <c r="J30" s="67">
        <f t="shared" si="10"/>
        <v>0</v>
      </c>
      <c r="K30" s="67">
        <f>IF(E30="X",30,0)</f>
        <v>0</v>
      </c>
      <c r="L30" s="67">
        <f t="shared" si="11"/>
        <v>0</v>
      </c>
      <c r="M30" s="67">
        <f t="shared" si="12"/>
        <v>0</v>
      </c>
      <c r="N30" s="63">
        <f>SUM(J30:M30)</f>
        <v>0</v>
      </c>
      <c r="O30" s="75"/>
      <c r="P30" s="78"/>
      <c r="Q30" s="79"/>
      <c r="R30" s="51"/>
    </row>
    <row r="31" spans="2:18" hidden="1" x14ac:dyDescent="0.3">
      <c r="B31" s="58"/>
      <c r="C31" s="59"/>
      <c r="D31" s="60"/>
      <c r="E31" s="60"/>
      <c r="F31" s="60"/>
      <c r="G31" s="60"/>
      <c r="H31" s="61">
        <f>COUNTA(C32:C33)</f>
        <v>0</v>
      </c>
      <c r="I31" s="61" t="e">
        <f>SUM(H32:H33)/H31</f>
        <v>#DIV/0!</v>
      </c>
      <c r="J31" s="62">
        <f>COUNTIF(D32:D33,"X")</f>
        <v>0</v>
      </c>
      <c r="K31" s="62">
        <f>COUNTIF(E32:E33,"X")</f>
        <v>0</v>
      </c>
      <c r="L31" s="62">
        <f>COUNTIF(F32:F33,"X")</f>
        <v>0</v>
      </c>
      <c r="M31" s="62">
        <f>COUNTIF(G32:G33,"X")</f>
        <v>0</v>
      </c>
      <c r="N31" s="63" t="e">
        <f>IF(OR(I31=0,I31=1),((M31*1)+(L31*0.6)+(K31*0.3)+(J31*0))/H31,"ERROR")*100</f>
        <v>#DIV/0!</v>
      </c>
      <c r="O31" s="60"/>
      <c r="P31" s="64"/>
      <c r="Q31" s="65"/>
      <c r="R31" s="66" t="str">
        <f>IFERROR(N31/100,"ERROR")</f>
        <v>ERROR</v>
      </c>
    </row>
    <row r="32" spans="2:18" hidden="1" outlineLevel="1" x14ac:dyDescent="0.3">
      <c r="B32" s="77"/>
      <c r="C32" s="68"/>
      <c r="D32" s="74"/>
      <c r="E32" s="74"/>
      <c r="F32" s="74"/>
      <c r="G32" s="74"/>
      <c r="H32" s="67">
        <f t="shared" si="9"/>
        <v>0</v>
      </c>
      <c r="I32" s="67"/>
      <c r="J32" s="67">
        <f t="shared" si="10"/>
        <v>0</v>
      </c>
      <c r="K32" s="67">
        <f>IF(E32="X",30,0)</f>
        <v>0</v>
      </c>
      <c r="L32" s="67">
        <f t="shared" si="11"/>
        <v>0</v>
      </c>
      <c r="M32" s="67">
        <f t="shared" si="12"/>
        <v>0</v>
      </c>
      <c r="N32" s="63">
        <f>SUM(J32:M32)</f>
        <v>0</v>
      </c>
      <c r="O32" s="75"/>
      <c r="P32" s="78"/>
      <c r="Q32" s="79"/>
      <c r="R32" s="51"/>
    </row>
    <row r="33" spans="2:18" hidden="1" outlineLevel="1" x14ac:dyDescent="0.3">
      <c r="B33" s="77"/>
      <c r="C33" s="68"/>
      <c r="D33" s="74"/>
      <c r="E33" s="74"/>
      <c r="F33" s="74"/>
      <c r="G33" s="74"/>
      <c r="H33" s="67">
        <f t="shared" si="9"/>
        <v>0</v>
      </c>
      <c r="I33" s="67"/>
      <c r="J33" s="67">
        <f t="shared" si="10"/>
        <v>0</v>
      </c>
      <c r="K33" s="67">
        <f>IF(E33="X",30,0)</f>
        <v>0</v>
      </c>
      <c r="L33" s="67">
        <f t="shared" si="11"/>
        <v>0</v>
      </c>
      <c r="M33" s="67">
        <f t="shared" si="12"/>
        <v>0</v>
      </c>
      <c r="N33" s="63">
        <f>SUM(J33:M33)</f>
        <v>0</v>
      </c>
      <c r="O33" s="75"/>
      <c r="P33" s="78"/>
      <c r="Q33" s="79"/>
      <c r="R33" s="51"/>
    </row>
    <row r="34" spans="2:18" hidden="1" x14ac:dyDescent="0.3">
      <c r="B34" s="58"/>
      <c r="C34" s="59"/>
      <c r="D34" s="60"/>
      <c r="E34" s="60"/>
      <c r="F34" s="60"/>
      <c r="G34" s="60"/>
      <c r="H34" s="61">
        <f>COUNTA(C35:C41)</f>
        <v>0</v>
      </c>
      <c r="I34" s="61" t="e">
        <f>SUM(H35:H41)/H34</f>
        <v>#DIV/0!</v>
      </c>
      <c r="J34" s="62">
        <f>COUNTIF(D35:D41,"X")</f>
        <v>0</v>
      </c>
      <c r="K34" s="62">
        <f>COUNTIF(E35:E41,"X")</f>
        <v>0</v>
      </c>
      <c r="L34" s="62">
        <f>COUNTIF(F35:F41,"X")</f>
        <v>0</v>
      </c>
      <c r="M34" s="62">
        <f>COUNTIF(G35:G41,"X")</f>
        <v>0</v>
      </c>
      <c r="N34" s="63" t="e">
        <f>IF(OR(I34=0,I34=1),((M34*1)+(L34*0.6)+(K34*0.3)+(J34*0))/H34,"ERROR")*100</f>
        <v>#DIV/0!</v>
      </c>
      <c r="O34" s="60"/>
      <c r="P34" s="64"/>
      <c r="Q34" s="65"/>
      <c r="R34" s="66" t="str">
        <f>IFERROR(N34/100,"ERROR")</f>
        <v>ERROR</v>
      </c>
    </row>
    <row r="35" spans="2:18" hidden="1" outlineLevel="1" x14ac:dyDescent="0.3">
      <c r="B35" s="77"/>
      <c r="C35" s="68"/>
      <c r="D35" s="74"/>
      <c r="E35" s="74"/>
      <c r="F35" s="74"/>
      <c r="G35" s="74"/>
      <c r="H35" s="67">
        <f t="shared" si="9"/>
        <v>0</v>
      </c>
      <c r="I35" s="67"/>
      <c r="J35" s="67">
        <f t="shared" si="10"/>
        <v>0</v>
      </c>
      <c r="K35" s="67">
        <f>IF(E35="X",30,0)</f>
        <v>0</v>
      </c>
      <c r="L35" s="67">
        <f t="shared" si="11"/>
        <v>0</v>
      </c>
      <c r="M35" s="67">
        <f t="shared" si="12"/>
        <v>0</v>
      </c>
      <c r="N35" s="63">
        <f>SUM(J35:M35)</f>
        <v>0</v>
      </c>
      <c r="O35" s="75"/>
      <c r="P35" s="78"/>
      <c r="Q35" s="79"/>
      <c r="R35" s="51"/>
    </row>
    <row r="36" spans="2:18" hidden="1" outlineLevel="1" x14ac:dyDescent="0.3">
      <c r="B36" s="77"/>
      <c r="C36" s="68"/>
      <c r="D36" s="74"/>
      <c r="E36" s="74"/>
      <c r="F36" s="74"/>
      <c r="G36" s="74"/>
      <c r="H36" s="67">
        <f t="shared" si="9"/>
        <v>0</v>
      </c>
      <c r="I36" s="67"/>
      <c r="J36" s="67">
        <f t="shared" si="10"/>
        <v>0</v>
      </c>
      <c r="K36" s="67">
        <f t="shared" ref="K36:K48" si="20">IF(E36="X",30,0)</f>
        <v>0</v>
      </c>
      <c r="L36" s="67">
        <f t="shared" si="11"/>
        <v>0</v>
      </c>
      <c r="M36" s="67">
        <f t="shared" si="12"/>
        <v>0</v>
      </c>
      <c r="N36" s="63">
        <f t="shared" ref="N36:N48" si="21">SUM(J36:M36)</f>
        <v>0</v>
      </c>
      <c r="O36" s="75"/>
      <c r="P36" s="78"/>
      <c r="Q36" s="79"/>
      <c r="R36" s="51"/>
    </row>
    <row r="37" spans="2:18" hidden="1" outlineLevel="1" x14ac:dyDescent="0.3">
      <c r="B37" s="77"/>
      <c r="C37" s="68"/>
      <c r="D37" s="74"/>
      <c r="E37" s="74"/>
      <c r="F37" s="74"/>
      <c r="G37" s="74"/>
      <c r="H37" s="67">
        <f t="shared" si="9"/>
        <v>0</v>
      </c>
      <c r="I37" s="67"/>
      <c r="J37" s="67">
        <f t="shared" si="10"/>
        <v>0</v>
      </c>
      <c r="K37" s="67">
        <f t="shared" si="20"/>
        <v>0</v>
      </c>
      <c r="L37" s="67">
        <f t="shared" si="11"/>
        <v>0</v>
      </c>
      <c r="M37" s="67">
        <f t="shared" si="12"/>
        <v>0</v>
      </c>
      <c r="N37" s="63">
        <f t="shared" si="21"/>
        <v>0</v>
      </c>
      <c r="O37" s="75"/>
      <c r="P37" s="78"/>
      <c r="Q37" s="79"/>
      <c r="R37" s="51"/>
    </row>
    <row r="38" spans="2:18" hidden="1" outlineLevel="1" x14ac:dyDescent="0.3">
      <c r="B38" s="77"/>
      <c r="C38" s="68"/>
      <c r="D38" s="74"/>
      <c r="E38" s="74"/>
      <c r="F38" s="74"/>
      <c r="G38" s="74"/>
      <c r="H38" s="67">
        <f t="shared" si="9"/>
        <v>0</v>
      </c>
      <c r="I38" s="67"/>
      <c r="J38" s="67">
        <f t="shared" si="10"/>
        <v>0</v>
      </c>
      <c r="K38" s="67">
        <f t="shared" si="20"/>
        <v>0</v>
      </c>
      <c r="L38" s="67">
        <f t="shared" si="11"/>
        <v>0</v>
      </c>
      <c r="M38" s="67">
        <f t="shared" si="12"/>
        <v>0</v>
      </c>
      <c r="N38" s="63">
        <f t="shared" si="21"/>
        <v>0</v>
      </c>
      <c r="O38" s="75"/>
      <c r="P38" s="78"/>
      <c r="Q38" s="79"/>
      <c r="R38" s="51"/>
    </row>
    <row r="39" spans="2:18" hidden="1" outlineLevel="1" x14ac:dyDescent="0.3">
      <c r="B39" s="77"/>
      <c r="C39" s="68"/>
      <c r="D39" s="74"/>
      <c r="E39" s="74"/>
      <c r="F39" s="74"/>
      <c r="G39" s="74"/>
      <c r="H39" s="67">
        <f t="shared" si="9"/>
        <v>0</v>
      </c>
      <c r="I39" s="67"/>
      <c r="J39" s="67">
        <f t="shared" si="10"/>
        <v>0</v>
      </c>
      <c r="K39" s="67">
        <f t="shared" si="20"/>
        <v>0</v>
      </c>
      <c r="L39" s="67">
        <f t="shared" si="11"/>
        <v>0</v>
      </c>
      <c r="M39" s="67">
        <f t="shared" si="12"/>
        <v>0</v>
      </c>
      <c r="N39" s="63">
        <f t="shared" si="21"/>
        <v>0</v>
      </c>
      <c r="O39" s="75"/>
      <c r="P39" s="78"/>
      <c r="Q39" s="79"/>
      <c r="R39" s="51"/>
    </row>
    <row r="40" spans="2:18" hidden="1" outlineLevel="1" x14ac:dyDescent="0.3">
      <c r="B40" s="77"/>
      <c r="C40" s="68"/>
      <c r="D40" s="74"/>
      <c r="E40" s="74"/>
      <c r="F40" s="74"/>
      <c r="G40" s="74"/>
      <c r="H40" s="67">
        <f t="shared" si="9"/>
        <v>0</v>
      </c>
      <c r="I40" s="67"/>
      <c r="J40" s="67">
        <f t="shared" si="10"/>
        <v>0</v>
      </c>
      <c r="K40" s="67">
        <f t="shared" si="20"/>
        <v>0</v>
      </c>
      <c r="L40" s="67">
        <f t="shared" si="11"/>
        <v>0</v>
      </c>
      <c r="M40" s="67">
        <f t="shared" si="12"/>
        <v>0</v>
      </c>
      <c r="N40" s="63">
        <f t="shared" si="21"/>
        <v>0</v>
      </c>
      <c r="O40" s="75"/>
      <c r="P40" s="78"/>
      <c r="Q40" s="79"/>
      <c r="R40" s="51"/>
    </row>
    <row r="41" spans="2:18" hidden="1" outlineLevel="1" x14ac:dyDescent="0.3">
      <c r="B41" s="77"/>
      <c r="C41" s="68"/>
      <c r="D41" s="74"/>
      <c r="E41" s="74"/>
      <c r="F41" s="74"/>
      <c r="G41" s="74"/>
      <c r="H41" s="67">
        <f t="shared" si="9"/>
        <v>0</v>
      </c>
      <c r="I41" s="67"/>
      <c r="J41" s="67">
        <f t="shared" si="10"/>
        <v>0</v>
      </c>
      <c r="K41" s="67">
        <f t="shared" si="20"/>
        <v>0</v>
      </c>
      <c r="L41" s="67">
        <f t="shared" si="11"/>
        <v>0</v>
      </c>
      <c r="M41" s="67">
        <f t="shared" si="12"/>
        <v>0</v>
      </c>
      <c r="N41" s="63">
        <f t="shared" si="21"/>
        <v>0</v>
      </c>
      <c r="O41" s="75"/>
      <c r="P41" s="78"/>
      <c r="Q41" s="79"/>
      <c r="R41" s="51"/>
    </row>
    <row r="42" spans="2:18" ht="15" hidden="1" thickBot="1" x14ac:dyDescent="0.35">
      <c r="B42" s="80"/>
      <c r="C42" s="81"/>
      <c r="D42" s="82"/>
      <c r="E42" s="82"/>
      <c r="F42" s="82"/>
      <c r="G42" s="82"/>
      <c r="H42" s="83">
        <f>COUNTA(C43:C48)</f>
        <v>0</v>
      </c>
      <c r="I42" s="83" t="e">
        <f>SUM(H43:H48)/H42</f>
        <v>#DIV/0!</v>
      </c>
      <c r="J42" s="84">
        <f>COUNTIF(D43:D48,"X")</f>
        <v>0</v>
      </c>
      <c r="K42" s="84">
        <f>COUNTIF(E43:E48,"X")</f>
        <v>0</v>
      </c>
      <c r="L42" s="84">
        <f>COUNTIF(F43:F48,"X")</f>
        <v>0</v>
      </c>
      <c r="M42" s="84">
        <f>COUNTIF(G43:G48,"X")</f>
        <v>0</v>
      </c>
      <c r="N42" s="85" t="e">
        <f>IF(OR(I42=0,I42=1),((M42*1)+(L42*0.6)+(K42*0.3)+(J42*0))/H42,"ERROR")*100</f>
        <v>#DIV/0!</v>
      </c>
      <c r="O42" s="82"/>
      <c r="P42" s="86"/>
      <c r="Q42" s="87"/>
      <c r="R42" s="66" t="str">
        <f>IFERROR(N42/100,"ERROR")</f>
        <v>ERROR</v>
      </c>
    </row>
    <row r="43" spans="2:18" hidden="1" outlineLevel="1" x14ac:dyDescent="0.3">
      <c r="B43" s="88"/>
      <c r="C43" s="89"/>
      <c r="D43" s="90"/>
      <c r="E43" s="90"/>
      <c r="F43" s="90"/>
      <c r="G43" s="90"/>
      <c r="H43" s="91">
        <f t="shared" si="9"/>
        <v>0</v>
      </c>
      <c r="I43" s="91"/>
      <c r="J43" s="91">
        <f t="shared" si="10"/>
        <v>0</v>
      </c>
      <c r="K43" s="91">
        <f t="shared" si="20"/>
        <v>0</v>
      </c>
      <c r="L43" s="91">
        <f t="shared" si="11"/>
        <v>0</v>
      </c>
      <c r="M43" s="91">
        <f t="shared" si="12"/>
        <v>0</v>
      </c>
      <c r="N43" s="92">
        <f t="shared" si="21"/>
        <v>0</v>
      </c>
      <c r="O43" s="92"/>
      <c r="P43" s="93"/>
      <c r="Q43" s="93"/>
      <c r="R43" s="52"/>
    </row>
    <row r="44" spans="2:18" hidden="1" outlineLevel="1" x14ac:dyDescent="0.3">
      <c r="B44" s="77"/>
      <c r="C44" s="68"/>
      <c r="D44" s="74"/>
      <c r="E44" s="74"/>
      <c r="F44" s="74"/>
      <c r="G44" s="74"/>
      <c r="H44" s="67">
        <f t="shared" si="9"/>
        <v>0</v>
      </c>
      <c r="I44" s="67"/>
      <c r="J44" s="67">
        <f t="shared" si="10"/>
        <v>0</v>
      </c>
      <c r="K44" s="67">
        <f t="shared" si="20"/>
        <v>0</v>
      </c>
      <c r="L44" s="67">
        <f t="shared" si="11"/>
        <v>0</v>
      </c>
      <c r="M44" s="67">
        <f t="shared" si="12"/>
        <v>0</v>
      </c>
      <c r="N44" s="63">
        <f t="shared" si="21"/>
        <v>0</v>
      </c>
      <c r="O44" s="63"/>
      <c r="P44" s="78"/>
      <c r="Q44" s="78"/>
      <c r="R44" s="52"/>
    </row>
    <row r="45" spans="2:18" hidden="1" outlineLevel="1" x14ac:dyDescent="0.3">
      <c r="B45" s="77"/>
      <c r="C45" s="68"/>
      <c r="D45" s="74"/>
      <c r="E45" s="74"/>
      <c r="F45" s="74"/>
      <c r="G45" s="74"/>
      <c r="H45" s="67">
        <f t="shared" si="9"/>
        <v>0</v>
      </c>
      <c r="I45" s="67"/>
      <c r="J45" s="67">
        <f t="shared" si="10"/>
        <v>0</v>
      </c>
      <c r="K45" s="67">
        <f t="shared" si="20"/>
        <v>0</v>
      </c>
      <c r="L45" s="67">
        <f t="shared" si="11"/>
        <v>0</v>
      </c>
      <c r="M45" s="67">
        <f t="shared" si="12"/>
        <v>0</v>
      </c>
      <c r="N45" s="63">
        <f t="shared" si="21"/>
        <v>0</v>
      </c>
      <c r="O45" s="63"/>
      <c r="P45" s="78"/>
      <c r="Q45" s="78"/>
      <c r="R45" s="52"/>
    </row>
    <row r="46" spans="2:18" hidden="1" outlineLevel="1" x14ac:dyDescent="0.3">
      <c r="B46" s="77"/>
      <c r="C46" s="68"/>
      <c r="D46" s="74"/>
      <c r="E46" s="74"/>
      <c r="F46" s="74"/>
      <c r="G46" s="74"/>
      <c r="H46" s="67">
        <f t="shared" si="9"/>
        <v>0</v>
      </c>
      <c r="I46" s="67"/>
      <c r="J46" s="67">
        <f t="shared" si="10"/>
        <v>0</v>
      </c>
      <c r="K46" s="67">
        <f t="shared" si="20"/>
        <v>0</v>
      </c>
      <c r="L46" s="67">
        <f t="shared" si="11"/>
        <v>0</v>
      </c>
      <c r="M46" s="67">
        <f t="shared" si="12"/>
        <v>0</v>
      </c>
      <c r="N46" s="63">
        <f t="shared" si="21"/>
        <v>0</v>
      </c>
      <c r="O46" s="63"/>
      <c r="P46" s="78"/>
      <c r="Q46" s="78"/>
      <c r="R46" s="52"/>
    </row>
    <row r="47" spans="2:18" hidden="1" outlineLevel="1" x14ac:dyDescent="0.3">
      <c r="B47" s="77"/>
      <c r="C47" s="68"/>
      <c r="D47" s="74"/>
      <c r="E47" s="74"/>
      <c r="F47" s="74"/>
      <c r="G47" s="74"/>
      <c r="H47" s="67">
        <f t="shared" si="9"/>
        <v>0</v>
      </c>
      <c r="I47" s="67"/>
      <c r="J47" s="67">
        <f t="shared" si="10"/>
        <v>0</v>
      </c>
      <c r="K47" s="67">
        <f t="shared" si="20"/>
        <v>0</v>
      </c>
      <c r="L47" s="67">
        <f t="shared" si="11"/>
        <v>0</v>
      </c>
      <c r="M47" s="67">
        <f t="shared" si="12"/>
        <v>0</v>
      </c>
      <c r="N47" s="63">
        <f t="shared" si="21"/>
        <v>0</v>
      </c>
      <c r="O47" s="63"/>
      <c r="P47" s="78"/>
      <c r="Q47" s="78"/>
      <c r="R47" s="52"/>
    </row>
    <row r="48" spans="2:18" hidden="1" outlineLevel="1" x14ac:dyDescent="0.3">
      <c r="B48" s="77"/>
      <c r="C48" s="68"/>
      <c r="D48" s="74"/>
      <c r="E48" s="74"/>
      <c r="F48" s="74"/>
      <c r="G48" s="74"/>
      <c r="H48" s="67">
        <f t="shared" si="9"/>
        <v>0</v>
      </c>
      <c r="I48" s="67"/>
      <c r="J48" s="67">
        <f t="shared" si="10"/>
        <v>0</v>
      </c>
      <c r="K48" s="67">
        <f t="shared" si="20"/>
        <v>0</v>
      </c>
      <c r="L48" s="67">
        <f t="shared" si="11"/>
        <v>0</v>
      </c>
      <c r="M48" s="67">
        <f t="shared" si="12"/>
        <v>0</v>
      </c>
      <c r="N48" s="63">
        <f t="shared" si="21"/>
        <v>0</v>
      </c>
      <c r="O48" s="63"/>
      <c r="P48" s="78"/>
      <c r="Q48" s="78"/>
      <c r="R48" s="52"/>
    </row>
    <row r="49" spans="1:18" x14ac:dyDescent="0.3">
      <c r="C49" s="95"/>
      <c r="D49" s="94"/>
      <c r="E49" s="94"/>
      <c r="F49" s="94"/>
      <c r="G49" s="94"/>
      <c r="O49" s="97"/>
      <c r="R49" s="98">
        <f>AVERAGE(R6:R42)</f>
        <v>0</v>
      </c>
    </row>
    <row r="50" spans="1:18" ht="15" thickBot="1" x14ac:dyDescent="0.35">
      <c r="C50" s="95"/>
      <c r="D50" s="94"/>
      <c r="E50" s="94"/>
      <c r="F50" s="94"/>
      <c r="G50" s="94"/>
      <c r="O50" s="97"/>
    </row>
    <row r="51" spans="1:18" ht="46.5" customHeight="1" x14ac:dyDescent="0.3">
      <c r="A51" s="100"/>
      <c r="B51" s="201" t="s">
        <v>86</v>
      </c>
      <c r="C51" s="201"/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2"/>
    </row>
    <row r="52" spans="1:18" ht="15" customHeight="1" x14ac:dyDescent="0.3">
      <c r="A52" s="100"/>
      <c r="B52" s="203" t="s">
        <v>87</v>
      </c>
      <c r="C52" s="204"/>
      <c r="D52" s="204" t="s">
        <v>88</v>
      </c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P52" s="204" t="s">
        <v>89</v>
      </c>
      <c r="Q52" s="205" t="s">
        <v>19</v>
      </c>
    </row>
    <row r="53" spans="1:18" ht="15" customHeight="1" x14ac:dyDescent="0.3">
      <c r="A53" s="100"/>
      <c r="B53" s="203"/>
      <c r="C53" s="204"/>
      <c r="D53" s="204"/>
      <c r="E53" s="204"/>
      <c r="F53" s="204"/>
      <c r="G53" s="204"/>
      <c r="H53" s="204"/>
      <c r="I53" s="204"/>
      <c r="J53" s="204"/>
      <c r="K53" s="204"/>
      <c r="L53" s="204"/>
      <c r="M53" s="204"/>
      <c r="N53" s="204"/>
      <c r="O53" s="204"/>
      <c r="P53" s="204"/>
      <c r="Q53" s="205"/>
    </row>
    <row r="54" spans="1:18" ht="15" customHeight="1" x14ac:dyDescent="0.3">
      <c r="A54" s="100"/>
      <c r="B54" s="101">
        <v>1</v>
      </c>
      <c r="C54" s="102"/>
      <c r="D54" s="198"/>
      <c r="E54" s="199"/>
      <c r="F54" s="199"/>
      <c r="G54" s="199"/>
      <c r="H54" s="199"/>
      <c r="I54" s="199"/>
      <c r="J54" s="199"/>
      <c r="K54" s="199"/>
      <c r="L54" s="199"/>
      <c r="M54" s="199"/>
      <c r="N54" s="199"/>
      <c r="O54" s="200"/>
      <c r="P54" s="103"/>
      <c r="Q54" s="104"/>
    </row>
    <row r="55" spans="1:18" ht="15" customHeight="1" x14ac:dyDescent="0.3">
      <c r="A55" s="100"/>
      <c r="B55" s="101">
        <v>2</v>
      </c>
      <c r="C55" s="102"/>
      <c r="D55" s="198"/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O55" s="200"/>
      <c r="P55" s="103"/>
      <c r="Q55" s="104"/>
    </row>
    <row r="56" spans="1:18" ht="15" customHeight="1" x14ac:dyDescent="0.3">
      <c r="A56" s="100"/>
      <c r="B56" s="101">
        <v>3</v>
      </c>
      <c r="C56" s="102"/>
      <c r="D56" s="198"/>
      <c r="E56" s="199"/>
      <c r="F56" s="199"/>
      <c r="G56" s="199"/>
      <c r="H56" s="199"/>
      <c r="I56" s="199"/>
      <c r="J56" s="199"/>
      <c r="K56" s="199"/>
      <c r="L56" s="199"/>
      <c r="M56" s="199"/>
      <c r="N56" s="199"/>
      <c r="O56" s="200"/>
      <c r="P56" s="103"/>
      <c r="Q56" s="104"/>
    </row>
    <row r="57" spans="1:18" ht="15" thickBot="1" x14ac:dyDescent="0.35">
      <c r="A57" s="100"/>
      <c r="B57" s="105">
        <v>4</v>
      </c>
      <c r="C57" s="106"/>
      <c r="D57" s="198"/>
      <c r="E57" s="199"/>
      <c r="F57" s="199"/>
      <c r="G57" s="199"/>
      <c r="H57" s="199"/>
      <c r="I57" s="199"/>
      <c r="J57" s="199"/>
      <c r="K57" s="199"/>
      <c r="L57" s="199"/>
      <c r="M57" s="199"/>
      <c r="N57" s="199"/>
      <c r="O57" s="200"/>
      <c r="P57" s="107"/>
      <c r="Q57" s="108"/>
    </row>
    <row r="58" spans="1:18" x14ac:dyDescent="0.3">
      <c r="C58" s="109"/>
      <c r="D58" s="94"/>
      <c r="E58" s="94"/>
      <c r="F58" s="94"/>
      <c r="G58" s="94"/>
      <c r="O58" s="97"/>
    </row>
    <row r="59" spans="1:18" x14ac:dyDescent="0.3">
      <c r="C59" s="109"/>
      <c r="D59" s="94"/>
      <c r="E59" s="94"/>
      <c r="F59" s="94"/>
      <c r="G59" s="94"/>
      <c r="O59" s="97"/>
    </row>
    <row r="60" spans="1:18" x14ac:dyDescent="0.3">
      <c r="C60" s="109"/>
      <c r="D60" s="94"/>
      <c r="E60" s="94"/>
      <c r="F60" s="94"/>
      <c r="G60" s="94"/>
      <c r="O60" s="97"/>
    </row>
    <row r="61" spans="1:18" x14ac:dyDescent="0.3">
      <c r="C61" s="109"/>
      <c r="D61" s="94"/>
      <c r="E61" s="94"/>
      <c r="F61" s="94"/>
      <c r="G61" s="94"/>
      <c r="O61" s="97"/>
    </row>
    <row r="62" spans="1:18" x14ac:dyDescent="0.3">
      <c r="C62" s="109"/>
      <c r="D62" s="94"/>
      <c r="E62" s="94"/>
      <c r="F62" s="94"/>
      <c r="G62" s="94"/>
      <c r="O62" s="97"/>
    </row>
    <row r="63" spans="1:18" x14ac:dyDescent="0.3">
      <c r="C63" s="109"/>
      <c r="D63" s="94"/>
      <c r="E63" s="94"/>
      <c r="F63" s="94"/>
      <c r="G63" s="94"/>
      <c r="O63" s="97"/>
    </row>
    <row r="64" spans="1:18" x14ac:dyDescent="0.3">
      <c r="C64" s="109"/>
      <c r="D64" s="94"/>
      <c r="E64" s="94"/>
      <c r="F64" s="94"/>
      <c r="G64" s="94"/>
      <c r="O64" s="97"/>
    </row>
    <row r="65" spans="3:15" x14ac:dyDescent="0.3">
      <c r="C65" s="109"/>
      <c r="D65" s="94"/>
      <c r="E65" s="94"/>
      <c r="F65" s="94"/>
      <c r="G65" s="94"/>
      <c r="O65" s="97"/>
    </row>
    <row r="66" spans="3:15" x14ac:dyDescent="0.3">
      <c r="C66" s="109"/>
      <c r="D66" s="94"/>
      <c r="E66" s="94"/>
      <c r="F66" s="94"/>
      <c r="G66" s="94"/>
      <c r="O66" s="97"/>
    </row>
    <row r="67" spans="3:15" x14ac:dyDescent="0.3">
      <c r="C67" s="109"/>
      <c r="D67" s="94"/>
      <c r="E67" s="94"/>
      <c r="F67" s="94"/>
      <c r="G67" s="94"/>
      <c r="O67" s="97"/>
    </row>
    <row r="68" spans="3:15" x14ac:dyDescent="0.3">
      <c r="C68" s="109"/>
      <c r="D68" s="94"/>
      <c r="E68" s="94"/>
      <c r="F68" s="94"/>
      <c r="G68" s="94"/>
      <c r="O68" s="97"/>
    </row>
    <row r="69" spans="3:15" x14ac:dyDescent="0.3">
      <c r="C69" s="109"/>
      <c r="D69" s="94"/>
      <c r="E69" s="94"/>
      <c r="F69" s="94"/>
      <c r="G69" s="94"/>
      <c r="O69" s="97"/>
    </row>
    <row r="70" spans="3:15" x14ac:dyDescent="0.3">
      <c r="C70" s="109"/>
      <c r="D70" s="94"/>
      <c r="E70" s="94"/>
      <c r="F70" s="94"/>
      <c r="G70" s="94"/>
      <c r="O70" s="97"/>
    </row>
    <row r="71" spans="3:15" x14ac:dyDescent="0.3">
      <c r="C71" s="109"/>
      <c r="D71" s="94"/>
      <c r="E71" s="94"/>
      <c r="F71" s="94"/>
      <c r="G71" s="94"/>
      <c r="O71" s="97"/>
    </row>
    <row r="72" spans="3:15" x14ac:dyDescent="0.3">
      <c r="C72" s="109"/>
      <c r="D72" s="94"/>
      <c r="E72" s="94"/>
      <c r="F72" s="94"/>
      <c r="G72" s="94"/>
      <c r="O72" s="97"/>
    </row>
    <row r="73" spans="3:15" x14ac:dyDescent="0.3">
      <c r="C73" s="95"/>
      <c r="D73" s="94"/>
      <c r="E73" s="94"/>
      <c r="F73" s="94"/>
      <c r="G73" s="94"/>
      <c r="O73" s="97"/>
    </row>
    <row r="74" spans="3:15" x14ac:dyDescent="0.3">
      <c r="C74" s="109"/>
      <c r="D74" s="94"/>
      <c r="E74" s="94"/>
      <c r="F74" s="94"/>
      <c r="G74" s="94"/>
      <c r="O74" s="97"/>
    </row>
    <row r="75" spans="3:15" x14ac:dyDescent="0.3">
      <c r="C75" s="109"/>
      <c r="D75" s="94"/>
      <c r="E75" s="94"/>
      <c r="F75" s="94"/>
      <c r="G75" s="94"/>
      <c r="O75" s="97"/>
    </row>
    <row r="76" spans="3:15" x14ac:dyDescent="0.3">
      <c r="C76" s="109"/>
      <c r="D76" s="94"/>
      <c r="E76" s="94"/>
      <c r="F76" s="94"/>
      <c r="G76" s="94"/>
      <c r="O76" s="97"/>
    </row>
    <row r="77" spans="3:15" x14ac:dyDescent="0.3">
      <c r="C77" s="109"/>
      <c r="D77" s="94"/>
      <c r="E77" s="94"/>
      <c r="F77" s="94"/>
      <c r="G77" s="94"/>
      <c r="O77" s="97"/>
    </row>
    <row r="78" spans="3:15" x14ac:dyDescent="0.3">
      <c r="C78" s="109"/>
      <c r="D78" s="94"/>
      <c r="E78" s="94"/>
      <c r="F78" s="94"/>
      <c r="G78" s="94"/>
      <c r="O78" s="97"/>
    </row>
    <row r="79" spans="3:15" x14ac:dyDescent="0.3">
      <c r="C79" s="109"/>
      <c r="D79" s="94"/>
      <c r="E79" s="94"/>
      <c r="F79" s="94"/>
      <c r="G79" s="94"/>
      <c r="O79" s="97"/>
    </row>
    <row r="80" spans="3:15" x14ac:dyDescent="0.3">
      <c r="C80" s="109"/>
      <c r="D80" s="94"/>
      <c r="E80" s="94"/>
      <c r="F80" s="94"/>
      <c r="G80" s="94"/>
      <c r="O80" s="97"/>
    </row>
    <row r="81" spans="3:15" x14ac:dyDescent="0.3">
      <c r="C81" s="109"/>
      <c r="D81" s="94"/>
      <c r="E81" s="94"/>
      <c r="F81" s="94"/>
      <c r="G81" s="94"/>
      <c r="O81" s="97"/>
    </row>
    <row r="82" spans="3:15" x14ac:dyDescent="0.3">
      <c r="C82" s="109"/>
      <c r="D82" s="94"/>
      <c r="E82" s="94"/>
      <c r="F82" s="94"/>
      <c r="G82" s="94"/>
      <c r="O82" s="97"/>
    </row>
    <row r="83" spans="3:15" x14ac:dyDescent="0.3">
      <c r="C83" s="109"/>
      <c r="D83" s="94"/>
      <c r="E83" s="94"/>
      <c r="F83" s="94"/>
      <c r="G83" s="94"/>
      <c r="O83" s="97"/>
    </row>
    <row r="84" spans="3:15" x14ac:dyDescent="0.3">
      <c r="C84" s="109"/>
      <c r="D84" s="94"/>
      <c r="E84" s="94"/>
      <c r="F84" s="94"/>
      <c r="G84" s="94"/>
      <c r="O84" s="97"/>
    </row>
    <row r="85" spans="3:15" x14ac:dyDescent="0.3">
      <c r="C85" s="109"/>
      <c r="D85" s="94"/>
      <c r="E85" s="94"/>
      <c r="F85" s="94"/>
      <c r="G85" s="94"/>
      <c r="O85" s="97"/>
    </row>
    <row r="86" spans="3:15" x14ac:dyDescent="0.3">
      <c r="C86" s="95"/>
      <c r="D86" s="94"/>
      <c r="E86" s="94"/>
      <c r="F86" s="94"/>
      <c r="G86" s="94"/>
      <c r="O86" s="97"/>
    </row>
    <row r="87" spans="3:15" x14ac:dyDescent="0.3">
      <c r="C87" s="109"/>
      <c r="D87" s="94"/>
      <c r="E87" s="94"/>
      <c r="F87" s="94"/>
      <c r="G87" s="94"/>
      <c r="O87" s="97"/>
    </row>
    <row r="88" spans="3:15" x14ac:dyDescent="0.3">
      <c r="C88" s="109"/>
      <c r="D88" s="94"/>
      <c r="E88" s="94"/>
      <c r="F88" s="94"/>
      <c r="G88" s="94"/>
      <c r="O88" s="97"/>
    </row>
    <row r="89" spans="3:15" x14ac:dyDescent="0.3">
      <c r="C89" s="109"/>
      <c r="D89" s="94"/>
      <c r="E89" s="94"/>
      <c r="F89" s="94"/>
      <c r="G89" s="94"/>
      <c r="O89" s="97"/>
    </row>
    <row r="90" spans="3:15" x14ac:dyDescent="0.3">
      <c r="C90" s="109"/>
      <c r="D90" s="94"/>
      <c r="E90" s="94"/>
      <c r="F90" s="94"/>
      <c r="G90" s="94"/>
      <c r="O90" s="97"/>
    </row>
    <row r="91" spans="3:15" x14ac:dyDescent="0.3">
      <c r="C91" s="109"/>
      <c r="D91" s="94"/>
      <c r="E91" s="94"/>
      <c r="F91" s="94"/>
      <c r="G91" s="94"/>
      <c r="O91" s="97"/>
    </row>
    <row r="92" spans="3:15" x14ac:dyDescent="0.3">
      <c r="C92" s="109"/>
      <c r="D92" s="94"/>
      <c r="E92" s="94"/>
      <c r="F92" s="94"/>
      <c r="G92" s="94"/>
      <c r="O92" s="97"/>
    </row>
    <row r="93" spans="3:15" x14ac:dyDescent="0.3">
      <c r="C93" s="109"/>
      <c r="D93" s="94"/>
      <c r="E93" s="94"/>
      <c r="F93" s="94"/>
      <c r="G93" s="94"/>
      <c r="O93" s="97"/>
    </row>
    <row r="94" spans="3:15" x14ac:dyDescent="0.3">
      <c r="C94" s="109"/>
      <c r="D94" s="94"/>
      <c r="E94" s="94"/>
      <c r="F94" s="94"/>
      <c r="G94" s="94"/>
      <c r="O94" s="97"/>
    </row>
    <row r="95" spans="3:15" x14ac:dyDescent="0.3">
      <c r="C95" s="109"/>
      <c r="D95" s="94"/>
      <c r="E95" s="94"/>
      <c r="F95" s="94"/>
      <c r="G95" s="94"/>
      <c r="O95" s="97"/>
    </row>
    <row r="96" spans="3:15" x14ac:dyDescent="0.3">
      <c r="C96" s="109"/>
      <c r="D96" s="94"/>
      <c r="E96" s="94"/>
      <c r="F96" s="94"/>
      <c r="G96" s="94"/>
      <c r="O96" s="97"/>
    </row>
    <row r="97" spans="3:15" x14ac:dyDescent="0.3">
      <c r="C97" s="109"/>
      <c r="D97" s="94"/>
      <c r="E97" s="94"/>
      <c r="F97" s="94"/>
      <c r="G97" s="94"/>
      <c r="O97" s="97"/>
    </row>
    <row r="98" spans="3:15" x14ac:dyDescent="0.3">
      <c r="C98" s="109"/>
      <c r="D98" s="94"/>
      <c r="E98" s="94"/>
      <c r="F98" s="94"/>
      <c r="G98" s="94"/>
      <c r="O98" s="97"/>
    </row>
    <row r="99" spans="3:15" x14ac:dyDescent="0.3">
      <c r="C99" s="109"/>
      <c r="D99" s="94"/>
      <c r="E99" s="94"/>
      <c r="F99" s="94"/>
      <c r="G99" s="94"/>
      <c r="O99" s="97"/>
    </row>
    <row r="100" spans="3:15" x14ac:dyDescent="0.3">
      <c r="C100" s="109"/>
      <c r="D100" s="94"/>
      <c r="E100" s="94"/>
      <c r="F100" s="94"/>
      <c r="G100" s="94"/>
      <c r="O100" s="97"/>
    </row>
    <row r="101" spans="3:15" x14ac:dyDescent="0.3">
      <c r="C101" s="109"/>
      <c r="D101" s="94"/>
      <c r="E101" s="94"/>
      <c r="F101" s="94"/>
      <c r="G101" s="94"/>
      <c r="O101" s="97"/>
    </row>
    <row r="102" spans="3:15" x14ac:dyDescent="0.3">
      <c r="C102" s="109"/>
      <c r="D102" s="94"/>
      <c r="E102" s="94"/>
      <c r="F102" s="94"/>
      <c r="G102" s="94"/>
      <c r="O102" s="97"/>
    </row>
    <row r="103" spans="3:15" x14ac:dyDescent="0.3">
      <c r="C103" s="95"/>
      <c r="D103" s="94"/>
      <c r="E103" s="94"/>
      <c r="F103" s="94"/>
      <c r="G103" s="94"/>
      <c r="O103" s="97"/>
    </row>
    <row r="104" spans="3:15" x14ac:dyDescent="0.3">
      <c r="C104" s="109"/>
      <c r="D104" s="94"/>
      <c r="E104" s="94"/>
      <c r="F104" s="94"/>
      <c r="G104" s="94"/>
      <c r="O104" s="97"/>
    </row>
    <row r="105" spans="3:15" x14ac:dyDescent="0.3">
      <c r="C105" s="109"/>
      <c r="D105" s="94"/>
      <c r="E105" s="94"/>
      <c r="F105" s="94"/>
      <c r="G105" s="94"/>
      <c r="O105" s="97"/>
    </row>
    <row r="106" spans="3:15" x14ac:dyDescent="0.3">
      <c r="C106" s="109"/>
      <c r="D106" s="94"/>
      <c r="E106" s="94"/>
      <c r="F106" s="94"/>
      <c r="G106" s="94"/>
      <c r="O106" s="97"/>
    </row>
    <row r="107" spans="3:15" x14ac:dyDescent="0.3">
      <c r="C107" s="109"/>
      <c r="D107" s="94"/>
      <c r="E107" s="94"/>
      <c r="F107" s="94"/>
      <c r="G107" s="94"/>
      <c r="O107" s="97"/>
    </row>
    <row r="108" spans="3:15" x14ac:dyDescent="0.3">
      <c r="C108" s="109"/>
      <c r="D108" s="94"/>
      <c r="E108" s="94"/>
      <c r="F108" s="94"/>
      <c r="G108" s="94"/>
      <c r="O108" s="97"/>
    </row>
    <row r="109" spans="3:15" x14ac:dyDescent="0.3">
      <c r="C109" s="109"/>
      <c r="D109" s="94"/>
      <c r="E109" s="94"/>
      <c r="F109" s="94"/>
      <c r="G109" s="94"/>
      <c r="O109" s="97"/>
    </row>
    <row r="110" spans="3:15" x14ac:dyDescent="0.3">
      <c r="C110" s="109"/>
      <c r="D110" s="94"/>
      <c r="E110" s="94"/>
      <c r="F110" s="94"/>
      <c r="G110" s="94"/>
      <c r="O110" s="97"/>
    </row>
    <row r="111" spans="3:15" x14ac:dyDescent="0.3">
      <c r="C111" s="109"/>
      <c r="D111" s="94"/>
      <c r="E111" s="94"/>
      <c r="F111" s="94"/>
      <c r="G111" s="94"/>
      <c r="O111" s="97"/>
    </row>
    <row r="112" spans="3:15" x14ac:dyDescent="0.3">
      <c r="C112" s="109"/>
      <c r="D112" s="94"/>
      <c r="E112" s="94"/>
      <c r="F112" s="94"/>
      <c r="G112" s="94"/>
      <c r="O112" s="97"/>
    </row>
    <row r="113" spans="3:15" x14ac:dyDescent="0.3">
      <c r="C113" s="109"/>
      <c r="D113" s="94"/>
      <c r="E113" s="94"/>
      <c r="F113" s="94"/>
      <c r="G113" s="94"/>
      <c r="O113" s="97"/>
    </row>
    <row r="114" spans="3:15" x14ac:dyDescent="0.3">
      <c r="C114" s="109"/>
      <c r="D114" s="94"/>
      <c r="E114" s="94"/>
      <c r="F114" s="94"/>
      <c r="G114" s="94"/>
      <c r="O114" s="97"/>
    </row>
    <row r="115" spans="3:15" x14ac:dyDescent="0.3">
      <c r="C115" s="109"/>
      <c r="D115" s="94"/>
      <c r="E115" s="94"/>
      <c r="F115" s="94"/>
      <c r="G115" s="94"/>
      <c r="O115" s="97"/>
    </row>
    <row r="116" spans="3:15" x14ac:dyDescent="0.3">
      <c r="C116" s="109"/>
      <c r="D116" s="94"/>
      <c r="E116" s="94"/>
      <c r="F116" s="94"/>
      <c r="G116" s="94"/>
      <c r="O116" s="97"/>
    </row>
    <row r="117" spans="3:15" x14ac:dyDescent="0.3">
      <c r="C117" s="109"/>
      <c r="D117" s="94"/>
      <c r="E117" s="94"/>
      <c r="F117" s="94"/>
      <c r="G117" s="94"/>
      <c r="O117" s="97"/>
    </row>
    <row r="118" spans="3:15" x14ac:dyDescent="0.3">
      <c r="C118" s="109"/>
      <c r="D118" s="94"/>
      <c r="E118" s="94"/>
      <c r="F118" s="94"/>
      <c r="G118" s="94"/>
      <c r="O118" s="97"/>
    </row>
    <row r="119" spans="3:15" x14ac:dyDescent="0.3">
      <c r="C119" s="109"/>
      <c r="D119" s="94"/>
      <c r="E119" s="94"/>
      <c r="F119" s="94"/>
      <c r="G119" s="94"/>
      <c r="O119" s="97"/>
    </row>
    <row r="120" spans="3:15" x14ac:dyDescent="0.3">
      <c r="C120" s="109"/>
      <c r="D120" s="94"/>
      <c r="E120" s="94"/>
      <c r="F120" s="94"/>
      <c r="G120" s="94"/>
      <c r="O120" s="97"/>
    </row>
    <row r="121" spans="3:15" x14ac:dyDescent="0.3">
      <c r="C121" s="109"/>
      <c r="D121" s="94"/>
      <c r="E121" s="94"/>
      <c r="F121" s="94"/>
      <c r="G121" s="94"/>
      <c r="O121" s="97"/>
    </row>
    <row r="122" spans="3:15" x14ac:dyDescent="0.3">
      <c r="C122" s="109"/>
      <c r="D122" s="94"/>
      <c r="E122" s="94"/>
      <c r="F122" s="94"/>
      <c r="G122" s="94"/>
      <c r="O122" s="97"/>
    </row>
    <row r="123" spans="3:15" x14ac:dyDescent="0.3">
      <c r="C123" s="109"/>
      <c r="D123" s="94"/>
      <c r="E123" s="94"/>
      <c r="F123" s="94"/>
      <c r="G123" s="94"/>
      <c r="O123" s="97"/>
    </row>
    <row r="124" spans="3:15" x14ac:dyDescent="0.3">
      <c r="C124" s="109"/>
      <c r="D124" s="94"/>
      <c r="E124" s="94"/>
      <c r="F124" s="94"/>
      <c r="G124" s="94"/>
      <c r="O124" s="97"/>
    </row>
    <row r="125" spans="3:15" x14ac:dyDescent="0.3">
      <c r="C125" s="109"/>
      <c r="D125" s="94"/>
      <c r="E125" s="94"/>
      <c r="F125" s="94"/>
      <c r="G125" s="94"/>
      <c r="O125" s="97"/>
    </row>
    <row r="126" spans="3:15" x14ac:dyDescent="0.3">
      <c r="C126" s="109"/>
      <c r="D126" s="94"/>
      <c r="E126" s="94"/>
      <c r="F126" s="94"/>
      <c r="G126" s="94"/>
      <c r="O126" s="97"/>
    </row>
    <row r="127" spans="3:15" x14ac:dyDescent="0.3">
      <c r="C127" s="109"/>
      <c r="D127" s="94"/>
      <c r="E127" s="94"/>
      <c r="F127" s="94"/>
      <c r="G127" s="94"/>
      <c r="O127" s="97"/>
    </row>
    <row r="128" spans="3:15" x14ac:dyDescent="0.3">
      <c r="C128" s="109"/>
      <c r="D128" s="94"/>
      <c r="E128" s="94"/>
      <c r="F128" s="94"/>
      <c r="G128" s="94"/>
      <c r="O128" s="97"/>
    </row>
    <row r="129" spans="3:15" x14ac:dyDescent="0.3">
      <c r="C129" s="109"/>
      <c r="D129" s="94"/>
      <c r="E129" s="94"/>
      <c r="F129" s="94"/>
      <c r="G129" s="94"/>
      <c r="O129" s="97"/>
    </row>
    <row r="130" spans="3:15" x14ac:dyDescent="0.3">
      <c r="C130" s="109"/>
      <c r="D130" s="94"/>
      <c r="E130" s="94"/>
      <c r="F130" s="94"/>
      <c r="G130" s="94"/>
      <c r="O130" s="97"/>
    </row>
    <row r="131" spans="3:15" x14ac:dyDescent="0.3">
      <c r="C131" s="109"/>
      <c r="D131" s="94"/>
      <c r="E131" s="94"/>
      <c r="F131" s="94"/>
      <c r="G131" s="94"/>
      <c r="O131" s="97"/>
    </row>
    <row r="132" spans="3:15" x14ac:dyDescent="0.3">
      <c r="C132" s="109"/>
      <c r="D132" s="94"/>
      <c r="E132" s="94"/>
      <c r="F132" s="94"/>
      <c r="G132" s="94"/>
      <c r="O132" s="97"/>
    </row>
    <row r="133" spans="3:15" x14ac:dyDescent="0.3">
      <c r="C133" s="109"/>
      <c r="D133" s="94"/>
      <c r="E133" s="94"/>
      <c r="F133" s="94"/>
      <c r="G133" s="94"/>
      <c r="O133" s="97"/>
    </row>
    <row r="134" spans="3:15" x14ac:dyDescent="0.3">
      <c r="C134" s="109"/>
      <c r="D134" s="94"/>
      <c r="E134" s="94"/>
      <c r="F134" s="94"/>
      <c r="G134" s="94"/>
      <c r="O134" s="97"/>
    </row>
    <row r="135" spans="3:15" x14ac:dyDescent="0.3">
      <c r="C135" s="109"/>
      <c r="D135" s="94"/>
      <c r="E135" s="94"/>
      <c r="F135" s="94"/>
      <c r="G135" s="94"/>
      <c r="O135" s="97"/>
    </row>
    <row r="136" spans="3:15" x14ac:dyDescent="0.3">
      <c r="C136" s="109"/>
      <c r="D136" s="94"/>
      <c r="E136" s="94"/>
      <c r="F136" s="94"/>
      <c r="G136" s="94"/>
      <c r="O136" s="97"/>
    </row>
    <row r="137" spans="3:15" x14ac:dyDescent="0.3">
      <c r="C137" s="109"/>
      <c r="D137" s="94"/>
      <c r="E137" s="94"/>
      <c r="F137" s="94"/>
      <c r="G137" s="94"/>
      <c r="O137" s="97"/>
    </row>
    <row r="138" spans="3:15" x14ac:dyDescent="0.3">
      <c r="C138" s="109"/>
      <c r="D138" s="94"/>
      <c r="E138" s="94"/>
      <c r="F138" s="94"/>
      <c r="G138" s="94"/>
      <c r="O138" s="97"/>
    </row>
    <row r="139" spans="3:15" x14ac:dyDescent="0.3">
      <c r="C139" s="109"/>
      <c r="D139" s="94"/>
      <c r="E139" s="94"/>
      <c r="F139" s="94"/>
      <c r="G139" s="94"/>
      <c r="O139" s="97"/>
    </row>
    <row r="140" spans="3:15" x14ac:dyDescent="0.3">
      <c r="C140" s="109"/>
      <c r="D140" s="94"/>
      <c r="E140" s="94"/>
      <c r="F140" s="94"/>
      <c r="G140" s="94"/>
      <c r="O140" s="97"/>
    </row>
    <row r="141" spans="3:15" x14ac:dyDescent="0.3">
      <c r="C141" s="109"/>
      <c r="D141" s="94"/>
      <c r="E141" s="94"/>
      <c r="F141" s="94"/>
      <c r="G141" s="94"/>
      <c r="O141" s="97"/>
    </row>
    <row r="142" spans="3:15" x14ac:dyDescent="0.3">
      <c r="C142" s="109"/>
      <c r="D142" s="94"/>
      <c r="E142" s="94"/>
      <c r="F142" s="94"/>
      <c r="G142" s="94"/>
      <c r="O142" s="97"/>
    </row>
    <row r="143" spans="3:15" x14ac:dyDescent="0.3">
      <c r="C143" s="95"/>
      <c r="D143" s="94"/>
      <c r="E143" s="94"/>
      <c r="F143" s="94"/>
      <c r="G143" s="94"/>
      <c r="O143" s="97"/>
    </row>
    <row r="144" spans="3:15" x14ac:dyDescent="0.3">
      <c r="C144" s="109"/>
      <c r="D144" s="94"/>
      <c r="E144" s="94"/>
      <c r="F144" s="94"/>
      <c r="G144" s="94"/>
      <c r="O144" s="97"/>
    </row>
    <row r="145" spans="3:15" x14ac:dyDescent="0.3">
      <c r="C145" s="109"/>
      <c r="D145" s="94"/>
      <c r="E145" s="94"/>
      <c r="F145" s="94"/>
      <c r="G145" s="94"/>
      <c r="O145" s="97"/>
    </row>
    <row r="146" spans="3:15" x14ac:dyDescent="0.3">
      <c r="C146" s="109"/>
      <c r="D146" s="94"/>
      <c r="E146" s="94"/>
      <c r="F146" s="94"/>
      <c r="G146" s="94"/>
      <c r="O146" s="97"/>
    </row>
    <row r="147" spans="3:15" x14ac:dyDescent="0.3">
      <c r="C147" s="95"/>
      <c r="D147" s="94"/>
      <c r="E147" s="94"/>
      <c r="F147" s="94"/>
      <c r="G147" s="94"/>
      <c r="O147" s="97"/>
    </row>
    <row r="148" spans="3:15" x14ac:dyDescent="0.3">
      <c r="C148" s="109"/>
      <c r="D148" s="94"/>
      <c r="E148" s="94"/>
      <c r="F148" s="94"/>
      <c r="G148" s="94"/>
      <c r="O148" s="97"/>
    </row>
    <row r="149" spans="3:15" x14ac:dyDescent="0.3">
      <c r="C149" s="109"/>
      <c r="D149" s="94"/>
      <c r="E149" s="94"/>
      <c r="F149" s="94"/>
      <c r="G149" s="94"/>
      <c r="O149" s="97"/>
    </row>
    <row r="150" spans="3:15" x14ac:dyDescent="0.3">
      <c r="C150" s="109"/>
      <c r="D150" s="94"/>
      <c r="E150" s="94"/>
      <c r="F150" s="94"/>
      <c r="G150" s="94"/>
      <c r="O150" s="97"/>
    </row>
    <row r="151" spans="3:15" x14ac:dyDescent="0.3">
      <c r="C151" s="109"/>
      <c r="D151" s="94"/>
      <c r="E151" s="94"/>
      <c r="F151" s="94"/>
      <c r="G151" s="94"/>
      <c r="O151" s="97"/>
    </row>
    <row r="152" spans="3:15" x14ac:dyDescent="0.3">
      <c r="C152" s="109"/>
      <c r="D152" s="94"/>
      <c r="E152" s="94"/>
      <c r="F152" s="94"/>
      <c r="G152" s="94"/>
      <c r="O152" s="97"/>
    </row>
    <row r="153" spans="3:15" x14ac:dyDescent="0.3">
      <c r="C153" s="109"/>
      <c r="D153" s="94"/>
      <c r="E153" s="94"/>
      <c r="F153" s="94"/>
      <c r="G153" s="94"/>
      <c r="O153" s="97"/>
    </row>
    <row r="154" spans="3:15" x14ac:dyDescent="0.3">
      <c r="C154" s="109"/>
      <c r="D154" s="94"/>
      <c r="E154" s="94"/>
      <c r="F154" s="94"/>
      <c r="G154" s="94"/>
      <c r="O154" s="97"/>
    </row>
    <row r="155" spans="3:15" x14ac:dyDescent="0.3">
      <c r="C155" s="109"/>
      <c r="D155" s="94"/>
      <c r="E155" s="94"/>
      <c r="F155" s="94"/>
      <c r="G155" s="94"/>
      <c r="O155" s="97"/>
    </row>
    <row r="156" spans="3:15" x14ac:dyDescent="0.3">
      <c r="C156" s="109"/>
      <c r="D156" s="94"/>
      <c r="E156" s="94"/>
      <c r="F156" s="94"/>
      <c r="G156" s="94"/>
      <c r="O156" s="97"/>
    </row>
    <row r="157" spans="3:15" x14ac:dyDescent="0.3">
      <c r="C157" s="109"/>
      <c r="D157" s="94"/>
      <c r="E157" s="94"/>
      <c r="F157" s="94"/>
      <c r="G157" s="94"/>
      <c r="O157" s="97"/>
    </row>
    <row r="158" spans="3:15" x14ac:dyDescent="0.3">
      <c r="C158" s="109"/>
      <c r="D158" s="94"/>
      <c r="E158" s="94"/>
      <c r="F158" s="94"/>
      <c r="G158" s="94"/>
      <c r="O158" s="97"/>
    </row>
    <row r="159" spans="3:15" x14ac:dyDescent="0.3">
      <c r="C159" s="109"/>
      <c r="D159" s="94"/>
      <c r="E159" s="94"/>
      <c r="F159" s="94"/>
      <c r="G159" s="94"/>
      <c r="O159" s="97"/>
    </row>
    <row r="160" spans="3:15" x14ac:dyDescent="0.3">
      <c r="C160" s="109"/>
      <c r="D160" s="94"/>
      <c r="E160" s="94"/>
      <c r="F160" s="94"/>
      <c r="G160" s="94"/>
      <c r="O160" s="97"/>
    </row>
    <row r="161" spans="3:15" x14ac:dyDescent="0.3">
      <c r="C161" s="109"/>
      <c r="D161" s="94"/>
      <c r="E161" s="94"/>
      <c r="F161" s="94"/>
      <c r="G161" s="94"/>
      <c r="O161" s="97"/>
    </row>
    <row r="162" spans="3:15" x14ac:dyDescent="0.3">
      <c r="C162" s="109"/>
      <c r="D162" s="94"/>
      <c r="E162" s="94"/>
      <c r="F162" s="94"/>
      <c r="G162" s="94"/>
      <c r="O162" s="97"/>
    </row>
    <row r="163" spans="3:15" x14ac:dyDescent="0.3">
      <c r="C163" s="109"/>
      <c r="D163" s="94"/>
      <c r="E163" s="94"/>
      <c r="F163" s="94"/>
      <c r="G163" s="94"/>
      <c r="O163" s="97"/>
    </row>
    <row r="164" spans="3:15" x14ac:dyDescent="0.3">
      <c r="C164" s="109"/>
      <c r="D164" s="94"/>
      <c r="E164" s="94"/>
      <c r="F164" s="94"/>
      <c r="G164" s="94"/>
      <c r="O164" s="97"/>
    </row>
    <row r="165" spans="3:15" x14ac:dyDescent="0.3">
      <c r="C165" s="109"/>
      <c r="D165" s="94"/>
      <c r="E165" s="94"/>
      <c r="F165" s="94"/>
      <c r="G165" s="94"/>
      <c r="O165" s="97"/>
    </row>
    <row r="166" spans="3:15" x14ac:dyDescent="0.3">
      <c r="C166" s="109"/>
      <c r="D166" s="94"/>
      <c r="E166" s="94"/>
      <c r="F166" s="94"/>
      <c r="G166" s="94"/>
      <c r="O166" s="97"/>
    </row>
    <row r="167" spans="3:15" x14ac:dyDescent="0.3">
      <c r="C167" s="109"/>
      <c r="D167" s="94"/>
      <c r="E167" s="94"/>
      <c r="F167" s="94"/>
      <c r="G167" s="94"/>
      <c r="O167" s="97"/>
    </row>
    <row r="168" spans="3:15" x14ac:dyDescent="0.3">
      <c r="C168" s="109"/>
      <c r="D168" s="94"/>
      <c r="E168" s="94"/>
      <c r="F168" s="94"/>
      <c r="G168" s="94"/>
      <c r="O168" s="97"/>
    </row>
    <row r="169" spans="3:15" x14ac:dyDescent="0.3">
      <c r="C169" s="109"/>
    </row>
    <row r="170" spans="3:15" x14ac:dyDescent="0.3">
      <c r="C170" s="109"/>
    </row>
    <row r="171" spans="3:15" x14ac:dyDescent="0.3">
      <c r="C171" s="109"/>
    </row>
    <row r="172" spans="3:15" x14ac:dyDescent="0.3">
      <c r="C172" s="109"/>
    </row>
    <row r="173" spans="3:15" x14ac:dyDescent="0.3">
      <c r="C173" s="109"/>
    </row>
    <row r="174" spans="3:15" x14ac:dyDescent="0.3">
      <c r="C174" s="109"/>
    </row>
    <row r="175" spans="3:15" x14ac:dyDescent="0.3">
      <c r="C175" s="109"/>
    </row>
    <row r="176" spans="3:15" x14ac:dyDescent="0.3">
      <c r="C176" s="109"/>
    </row>
    <row r="177" spans="3:3" x14ac:dyDescent="0.3">
      <c r="C177" s="109"/>
    </row>
    <row r="178" spans="3:3" x14ac:dyDescent="0.3">
      <c r="C178" s="109"/>
    </row>
    <row r="179" spans="3:3" x14ac:dyDescent="0.3">
      <c r="C179" s="109"/>
    </row>
    <row r="180" spans="3:3" x14ac:dyDescent="0.3">
      <c r="C180" s="109"/>
    </row>
    <row r="181" spans="3:3" x14ac:dyDescent="0.3">
      <c r="C181" s="109"/>
    </row>
    <row r="182" spans="3:3" x14ac:dyDescent="0.3">
      <c r="C182" s="109"/>
    </row>
    <row r="183" spans="3:3" x14ac:dyDescent="0.3">
      <c r="C183" s="109"/>
    </row>
    <row r="184" spans="3:3" x14ac:dyDescent="0.3">
      <c r="C184" s="109"/>
    </row>
    <row r="185" spans="3:3" x14ac:dyDescent="0.3">
      <c r="C185" s="109"/>
    </row>
    <row r="186" spans="3:3" x14ac:dyDescent="0.3">
      <c r="C186" s="109"/>
    </row>
    <row r="187" spans="3:3" x14ac:dyDescent="0.3">
      <c r="C187" s="109"/>
    </row>
    <row r="188" spans="3:3" x14ac:dyDescent="0.3">
      <c r="C188" s="109"/>
    </row>
    <row r="189" spans="3:3" x14ac:dyDescent="0.3">
      <c r="C189" s="109"/>
    </row>
    <row r="190" spans="3:3" x14ac:dyDescent="0.3">
      <c r="C190" s="109"/>
    </row>
    <row r="191" spans="3:3" x14ac:dyDescent="0.3">
      <c r="C191" s="109"/>
    </row>
    <row r="192" spans="3:3" x14ac:dyDescent="0.3">
      <c r="C192" s="109"/>
    </row>
    <row r="193" spans="3:3" x14ac:dyDescent="0.3">
      <c r="C193" s="109"/>
    </row>
    <row r="194" spans="3:3" x14ac:dyDescent="0.3">
      <c r="C194" s="109"/>
    </row>
    <row r="195" spans="3:3" x14ac:dyDescent="0.3">
      <c r="C195" s="109"/>
    </row>
    <row r="196" spans="3:3" x14ac:dyDescent="0.3">
      <c r="C196" s="109"/>
    </row>
    <row r="197" spans="3:3" x14ac:dyDescent="0.3">
      <c r="C197" s="109"/>
    </row>
    <row r="198" spans="3:3" x14ac:dyDescent="0.3">
      <c r="C198" s="109"/>
    </row>
    <row r="199" spans="3:3" x14ac:dyDescent="0.3">
      <c r="C199" s="109"/>
    </row>
    <row r="200" spans="3:3" x14ac:dyDescent="0.3">
      <c r="C200" s="109"/>
    </row>
    <row r="201" spans="3:3" x14ac:dyDescent="0.3">
      <c r="C201" s="109"/>
    </row>
    <row r="202" spans="3:3" x14ac:dyDescent="0.3">
      <c r="C202" s="109"/>
    </row>
    <row r="203" spans="3:3" x14ac:dyDescent="0.3">
      <c r="C203" s="109"/>
    </row>
    <row r="204" spans="3:3" x14ac:dyDescent="0.3">
      <c r="C204" s="109"/>
    </row>
    <row r="205" spans="3:3" x14ac:dyDescent="0.3">
      <c r="C205" s="109"/>
    </row>
    <row r="206" spans="3:3" x14ac:dyDescent="0.3">
      <c r="C206" s="109"/>
    </row>
    <row r="207" spans="3:3" x14ac:dyDescent="0.3">
      <c r="C207" s="109"/>
    </row>
    <row r="208" spans="3:3" x14ac:dyDescent="0.3">
      <c r="C208" s="109"/>
    </row>
    <row r="209" spans="3:3" x14ac:dyDescent="0.3">
      <c r="C209" s="109"/>
    </row>
    <row r="210" spans="3:3" x14ac:dyDescent="0.3">
      <c r="C210" s="109"/>
    </row>
    <row r="211" spans="3:3" x14ac:dyDescent="0.3">
      <c r="C211" s="109"/>
    </row>
    <row r="212" spans="3:3" x14ac:dyDescent="0.3">
      <c r="C212" s="109"/>
    </row>
    <row r="213" spans="3:3" x14ac:dyDescent="0.3">
      <c r="C213" s="109"/>
    </row>
    <row r="214" spans="3:3" x14ac:dyDescent="0.3">
      <c r="C214" s="109"/>
    </row>
    <row r="215" spans="3:3" x14ac:dyDescent="0.3">
      <c r="C215" s="109"/>
    </row>
    <row r="216" spans="3:3" x14ac:dyDescent="0.3">
      <c r="C216" s="109"/>
    </row>
    <row r="217" spans="3:3" x14ac:dyDescent="0.3">
      <c r="C217" s="109"/>
    </row>
    <row r="218" spans="3:3" x14ac:dyDescent="0.3">
      <c r="C218" s="109"/>
    </row>
    <row r="219" spans="3:3" x14ac:dyDescent="0.3">
      <c r="C219" s="109"/>
    </row>
    <row r="220" spans="3:3" x14ac:dyDescent="0.3">
      <c r="C220" s="109"/>
    </row>
    <row r="221" spans="3:3" x14ac:dyDescent="0.3">
      <c r="C221" s="109"/>
    </row>
    <row r="222" spans="3:3" x14ac:dyDescent="0.3">
      <c r="C222" s="109"/>
    </row>
    <row r="223" spans="3:3" x14ac:dyDescent="0.3">
      <c r="C223" s="109"/>
    </row>
    <row r="224" spans="3:3" x14ac:dyDescent="0.3">
      <c r="C224" s="109"/>
    </row>
    <row r="225" spans="3:3" x14ac:dyDescent="0.3">
      <c r="C225" s="109"/>
    </row>
    <row r="226" spans="3:3" x14ac:dyDescent="0.3">
      <c r="C226" s="109"/>
    </row>
    <row r="227" spans="3:3" x14ac:dyDescent="0.3">
      <c r="C227" s="109"/>
    </row>
    <row r="228" spans="3:3" x14ac:dyDescent="0.3">
      <c r="C228" s="109"/>
    </row>
    <row r="229" spans="3:3" x14ac:dyDescent="0.3">
      <c r="C229" s="109"/>
    </row>
    <row r="230" spans="3:3" x14ac:dyDescent="0.3">
      <c r="C230" s="109"/>
    </row>
    <row r="231" spans="3:3" x14ac:dyDescent="0.3">
      <c r="C231" s="109"/>
    </row>
    <row r="232" spans="3:3" x14ac:dyDescent="0.3">
      <c r="C232" s="109"/>
    </row>
    <row r="233" spans="3:3" x14ac:dyDescent="0.3">
      <c r="C233" s="109"/>
    </row>
    <row r="234" spans="3:3" x14ac:dyDescent="0.3">
      <c r="C234" s="109"/>
    </row>
    <row r="235" spans="3:3" x14ac:dyDescent="0.3">
      <c r="C235" s="109"/>
    </row>
    <row r="236" spans="3:3" x14ac:dyDescent="0.3">
      <c r="C236" s="109"/>
    </row>
    <row r="237" spans="3:3" x14ac:dyDescent="0.3">
      <c r="C237" s="109"/>
    </row>
    <row r="238" spans="3:3" x14ac:dyDescent="0.3">
      <c r="C238" s="109"/>
    </row>
    <row r="239" spans="3:3" x14ac:dyDescent="0.3">
      <c r="C239" s="109"/>
    </row>
    <row r="240" spans="3:3" x14ac:dyDescent="0.3">
      <c r="C240" s="109"/>
    </row>
    <row r="241" spans="3:3" x14ac:dyDescent="0.3">
      <c r="C241" s="109"/>
    </row>
    <row r="242" spans="3:3" x14ac:dyDescent="0.3">
      <c r="C242" s="109"/>
    </row>
    <row r="243" spans="3:3" x14ac:dyDescent="0.3">
      <c r="C243" s="109"/>
    </row>
    <row r="244" spans="3:3" x14ac:dyDescent="0.3">
      <c r="C244" s="109"/>
    </row>
    <row r="245" spans="3:3" x14ac:dyDescent="0.3">
      <c r="C245" s="109"/>
    </row>
    <row r="246" spans="3:3" x14ac:dyDescent="0.3">
      <c r="C246" s="109"/>
    </row>
    <row r="247" spans="3:3" x14ac:dyDescent="0.3">
      <c r="C247" s="109"/>
    </row>
    <row r="248" spans="3:3" x14ac:dyDescent="0.3">
      <c r="C248" s="109"/>
    </row>
    <row r="249" spans="3:3" x14ac:dyDescent="0.3">
      <c r="C249" s="109"/>
    </row>
    <row r="250" spans="3:3" x14ac:dyDescent="0.3">
      <c r="C250" s="109"/>
    </row>
    <row r="251" spans="3:3" x14ac:dyDescent="0.3">
      <c r="C251" s="109"/>
    </row>
    <row r="252" spans="3:3" x14ac:dyDescent="0.3">
      <c r="C252" s="109"/>
    </row>
    <row r="253" spans="3:3" x14ac:dyDescent="0.3">
      <c r="C253" s="109"/>
    </row>
    <row r="254" spans="3:3" x14ac:dyDescent="0.3">
      <c r="C254" s="109"/>
    </row>
    <row r="255" spans="3:3" x14ac:dyDescent="0.3">
      <c r="C255" s="109"/>
    </row>
    <row r="256" spans="3:3" x14ac:dyDescent="0.3">
      <c r="C256" s="109"/>
    </row>
    <row r="257" spans="3:3" x14ac:dyDescent="0.3">
      <c r="C257" s="109"/>
    </row>
    <row r="258" spans="3:3" x14ac:dyDescent="0.3">
      <c r="C258" s="109"/>
    </row>
    <row r="259" spans="3:3" x14ac:dyDescent="0.3">
      <c r="C259" s="109"/>
    </row>
    <row r="260" spans="3:3" x14ac:dyDescent="0.3">
      <c r="C260" s="109"/>
    </row>
    <row r="261" spans="3:3" x14ac:dyDescent="0.3">
      <c r="C261" s="109"/>
    </row>
    <row r="262" spans="3:3" x14ac:dyDescent="0.3">
      <c r="C262" s="109"/>
    </row>
    <row r="263" spans="3:3" x14ac:dyDescent="0.3">
      <c r="C263" s="109"/>
    </row>
    <row r="264" spans="3:3" x14ac:dyDescent="0.3">
      <c r="C264" s="109"/>
    </row>
    <row r="265" spans="3:3" x14ac:dyDescent="0.3">
      <c r="C265" s="109"/>
    </row>
    <row r="266" spans="3:3" x14ac:dyDescent="0.3">
      <c r="C266" s="109"/>
    </row>
    <row r="267" spans="3:3" x14ac:dyDescent="0.3">
      <c r="C267" s="109"/>
    </row>
    <row r="268" spans="3:3" x14ac:dyDescent="0.3">
      <c r="C268" s="109"/>
    </row>
    <row r="269" spans="3:3" x14ac:dyDescent="0.3">
      <c r="C269" s="109"/>
    </row>
    <row r="270" spans="3:3" x14ac:dyDescent="0.3">
      <c r="C270" s="109"/>
    </row>
    <row r="271" spans="3:3" x14ac:dyDescent="0.3">
      <c r="C271" s="109"/>
    </row>
    <row r="272" spans="3:3" x14ac:dyDescent="0.3">
      <c r="C272" s="109"/>
    </row>
    <row r="273" spans="3:3" x14ac:dyDescent="0.3">
      <c r="C273" s="109"/>
    </row>
    <row r="274" spans="3:3" x14ac:dyDescent="0.3">
      <c r="C274" s="109"/>
    </row>
    <row r="275" spans="3:3" x14ac:dyDescent="0.3">
      <c r="C275" s="109"/>
    </row>
    <row r="276" spans="3:3" x14ac:dyDescent="0.3">
      <c r="C276" s="109"/>
    </row>
    <row r="277" spans="3:3" x14ac:dyDescent="0.3">
      <c r="C277" s="109"/>
    </row>
    <row r="278" spans="3:3" x14ac:dyDescent="0.3">
      <c r="C278" s="109"/>
    </row>
    <row r="279" spans="3:3" x14ac:dyDescent="0.3">
      <c r="C279" s="109"/>
    </row>
    <row r="280" spans="3:3" x14ac:dyDescent="0.3">
      <c r="C280" s="109"/>
    </row>
    <row r="281" spans="3:3" x14ac:dyDescent="0.3">
      <c r="C281" s="109"/>
    </row>
    <row r="282" spans="3:3" x14ac:dyDescent="0.3">
      <c r="C282" s="109"/>
    </row>
    <row r="283" spans="3:3" x14ac:dyDescent="0.3">
      <c r="C283" s="109"/>
    </row>
    <row r="284" spans="3:3" x14ac:dyDescent="0.3">
      <c r="C284" s="109"/>
    </row>
    <row r="285" spans="3:3" x14ac:dyDescent="0.3">
      <c r="C285" s="109"/>
    </row>
    <row r="286" spans="3:3" x14ac:dyDescent="0.3">
      <c r="C286" s="109"/>
    </row>
    <row r="287" spans="3:3" x14ac:dyDescent="0.3">
      <c r="C287" s="109"/>
    </row>
    <row r="288" spans="3:3" x14ac:dyDescent="0.3">
      <c r="C288" s="109"/>
    </row>
    <row r="289" spans="3:3" x14ac:dyDescent="0.3">
      <c r="C289" s="109"/>
    </row>
    <row r="290" spans="3:3" x14ac:dyDescent="0.3">
      <c r="C290" s="109"/>
    </row>
    <row r="291" spans="3:3" x14ac:dyDescent="0.3">
      <c r="C291" s="109"/>
    </row>
    <row r="292" spans="3:3" x14ac:dyDescent="0.3">
      <c r="C292" s="109"/>
    </row>
    <row r="293" spans="3:3" x14ac:dyDescent="0.3">
      <c r="C293" s="109"/>
    </row>
    <row r="294" spans="3:3" x14ac:dyDescent="0.3">
      <c r="C294" s="109"/>
    </row>
    <row r="295" spans="3:3" x14ac:dyDescent="0.3">
      <c r="C295" s="109"/>
    </row>
    <row r="296" spans="3:3" x14ac:dyDescent="0.3">
      <c r="C296" s="109"/>
    </row>
    <row r="297" spans="3:3" x14ac:dyDescent="0.3">
      <c r="C297" s="109"/>
    </row>
    <row r="298" spans="3:3" x14ac:dyDescent="0.3">
      <c r="C298" s="109"/>
    </row>
    <row r="299" spans="3:3" x14ac:dyDescent="0.3">
      <c r="C299" s="109"/>
    </row>
    <row r="300" spans="3:3" x14ac:dyDescent="0.3">
      <c r="C300" s="109"/>
    </row>
    <row r="301" spans="3:3" x14ac:dyDescent="0.3">
      <c r="C301" s="109"/>
    </row>
    <row r="302" spans="3:3" x14ac:dyDescent="0.3">
      <c r="C302" s="109"/>
    </row>
    <row r="303" spans="3:3" x14ac:dyDescent="0.3">
      <c r="C303" s="109"/>
    </row>
    <row r="304" spans="3:3" x14ac:dyDescent="0.3">
      <c r="C304" s="109"/>
    </row>
    <row r="305" spans="3:3" x14ac:dyDescent="0.3">
      <c r="C305" s="109"/>
    </row>
    <row r="306" spans="3:3" x14ac:dyDescent="0.3">
      <c r="C306" s="109"/>
    </row>
    <row r="307" spans="3:3" x14ac:dyDescent="0.3">
      <c r="C307" s="109"/>
    </row>
    <row r="308" spans="3:3" x14ac:dyDescent="0.3">
      <c r="C308" s="109"/>
    </row>
    <row r="309" spans="3:3" x14ac:dyDescent="0.3">
      <c r="C309" s="109"/>
    </row>
    <row r="310" spans="3:3" x14ac:dyDescent="0.3">
      <c r="C310" s="109"/>
    </row>
    <row r="311" spans="3:3" x14ac:dyDescent="0.3">
      <c r="C311" s="109"/>
    </row>
    <row r="312" spans="3:3" x14ac:dyDescent="0.3">
      <c r="C312" s="109"/>
    </row>
    <row r="313" spans="3:3" x14ac:dyDescent="0.3">
      <c r="C313" s="109"/>
    </row>
    <row r="314" spans="3:3" x14ac:dyDescent="0.3">
      <c r="C314" s="109"/>
    </row>
    <row r="315" spans="3:3" x14ac:dyDescent="0.3">
      <c r="C315" s="109"/>
    </row>
    <row r="316" spans="3:3" x14ac:dyDescent="0.3">
      <c r="C316" s="109"/>
    </row>
    <row r="317" spans="3:3" x14ac:dyDescent="0.3">
      <c r="C317" s="109"/>
    </row>
    <row r="318" spans="3:3" x14ac:dyDescent="0.3">
      <c r="C318" s="109"/>
    </row>
    <row r="319" spans="3:3" x14ac:dyDescent="0.3">
      <c r="C319" s="109"/>
    </row>
    <row r="320" spans="3:3" x14ac:dyDescent="0.3">
      <c r="C320" s="109"/>
    </row>
    <row r="321" spans="3:3" x14ac:dyDescent="0.3">
      <c r="C321" s="109"/>
    </row>
    <row r="322" spans="3:3" x14ac:dyDescent="0.3">
      <c r="C322" s="109"/>
    </row>
    <row r="323" spans="3:3" x14ac:dyDescent="0.3">
      <c r="C323" s="109"/>
    </row>
    <row r="324" spans="3:3" x14ac:dyDescent="0.3">
      <c r="C324" s="109"/>
    </row>
    <row r="325" spans="3:3" x14ac:dyDescent="0.3">
      <c r="C325" s="109"/>
    </row>
    <row r="326" spans="3:3" x14ac:dyDescent="0.3">
      <c r="C326" s="109"/>
    </row>
    <row r="327" spans="3:3" x14ac:dyDescent="0.3">
      <c r="C327" s="109"/>
    </row>
    <row r="328" spans="3:3" x14ac:dyDescent="0.3">
      <c r="C328" s="109"/>
    </row>
    <row r="329" spans="3:3" x14ac:dyDescent="0.3">
      <c r="C329" s="109"/>
    </row>
    <row r="330" spans="3:3" x14ac:dyDescent="0.3">
      <c r="C330" s="109"/>
    </row>
    <row r="331" spans="3:3" x14ac:dyDescent="0.3">
      <c r="C331" s="109"/>
    </row>
    <row r="332" spans="3:3" x14ac:dyDescent="0.3">
      <c r="C332" s="109"/>
    </row>
    <row r="333" spans="3:3" x14ac:dyDescent="0.3">
      <c r="C333" s="109"/>
    </row>
    <row r="334" spans="3:3" x14ac:dyDescent="0.3">
      <c r="C334" s="109"/>
    </row>
    <row r="335" spans="3:3" x14ac:dyDescent="0.3">
      <c r="C335" s="109"/>
    </row>
    <row r="336" spans="3:3" x14ac:dyDescent="0.3">
      <c r="C336" s="109"/>
    </row>
    <row r="337" spans="3:3" x14ac:dyDescent="0.3">
      <c r="C337" s="109"/>
    </row>
    <row r="338" spans="3:3" x14ac:dyDescent="0.3">
      <c r="C338" s="109"/>
    </row>
    <row r="339" spans="3:3" x14ac:dyDescent="0.3">
      <c r="C339" s="109"/>
    </row>
    <row r="340" spans="3:3" x14ac:dyDescent="0.3">
      <c r="C340" s="109"/>
    </row>
    <row r="341" spans="3:3" x14ac:dyDescent="0.3">
      <c r="C341" s="109"/>
    </row>
    <row r="342" spans="3:3" x14ac:dyDescent="0.3">
      <c r="C342" s="109"/>
    </row>
    <row r="343" spans="3:3" x14ac:dyDescent="0.3">
      <c r="C343" s="109"/>
    </row>
    <row r="344" spans="3:3" x14ac:dyDescent="0.3">
      <c r="C344" s="109"/>
    </row>
    <row r="345" spans="3:3" x14ac:dyDescent="0.3">
      <c r="C345" s="109"/>
    </row>
    <row r="346" spans="3:3" x14ac:dyDescent="0.3">
      <c r="C346" s="109"/>
    </row>
    <row r="347" spans="3:3" x14ac:dyDescent="0.3">
      <c r="C347" s="109"/>
    </row>
    <row r="348" spans="3:3" x14ac:dyDescent="0.3">
      <c r="C348" s="109"/>
    </row>
    <row r="349" spans="3:3" x14ac:dyDescent="0.3">
      <c r="C349" s="109"/>
    </row>
    <row r="350" spans="3:3" x14ac:dyDescent="0.3">
      <c r="C350" s="109"/>
    </row>
    <row r="351" spans="3:3" x14ac:dyDescent="0.3">
      <c r="C351" s="109"/>
    </row>
    <row r="352" spans="3:3" x14ac:dyDescent="0.3">
      <c r="C352" s="109"/>
    </row>
    <row r="353" spans="3:3" x14ac:dyDescent="0.3">
      <c r="C353" s="109"/>
    </row>
    <row r="354" spans="3:3" x14ac:dyDescent="0.3">
      <c r="C354" s="109"/>
    </row>
    <row r="355" spans="3:3" x14ac:dyDescent="0.3">
      <c r="C355" s="109"/>
    </row>
    <row r="356" spans="3:3" x14ac:dyDescent="0.3">
      <c r="C356" s="109"/>
    </row>
    <row r="357" spans="3:3" x14ac:dyDescent="0.3">
      <c r="C357" s="109"/>
    </row>
    <row r="358" spans="3:3" x14ac:dyDescent="0.3">
      <c r="C358" s="109"/>
    </row>
    <row r="359" spans="3:3" x14ac:dyDescent="0.3">
      <c r="C359" s="109"/>
    </row>
    <row r="360" spans="3:3" x14ac:dyDescent="0.3">
      <c r="C360" s="109"/>
    </row>
    <row r="361" spans="3:3" x14ac:dyDescent="0.3">
      <c r="C361" s="109"/>
    </row>
    <row r="362" spans="3:3" x14ac:dyDescent="0.3">
      <c r="C362" s="109"/>
    </row>
    <row r="363" spans="3:3" x14ac:dyDescent="0.3">
      <c r="C363" s="109"/>
    </row>
    <row r="364" spans="3:3" x14ac:dyDescent="0.3">
      <c r="C364" s="109"/>
    </row>
    <row r="365" spans="3:3" x14ac:dyDescent="0.3">
      <c r="C365" s="109"/>
    </row>
    <row r="366" spans="3:3" x14ac:dyDescent="0.3">
      <c r="C366" s="109"/>
    </row>
    <row r="367" spans="3:3" x14ac:dyDescent="0.3">
      <c r="C367" s="109"/>
    </row>
    <row r="368" spans="3:3" x14ac:dyDescent="0.3">
      <c r="C368" s="109"/>
    </row>
    <row r="369" spans="3:3" x14ac:dyDescent="0.3">
      <c r="C369" s="109"/>
    </row>
    <row r="370" spans="3:3" x14ac:dyDescent="0.3">
      <c r="C370" s="109"/>
    </row>
    <row r="371" spans="3:3" x14ac:dyDescent="0.3">
      <c r="C371" s="109"/>
    </row>
    <row r="372" spans="3:3" x14ac:dyDescent="0.3">
      <c r="C372" s="109"/>
    </row>
    <row r="373" spans="3:3" x14ac:dyDescent="0.3">
      <c r="C373" s="109"/>
    </row>
    <row r="374" spans="3:3" x14ac:dyDescent="0.3">
      <c r="C374" s="109"/>
    </row>
    <row r="375" spans="3:3" x14ac:dyDescent="0.3">
      <c r="C375" s="109"/>
    </row>
    <row r="376" spans="3:3" x14ac:dyDescent="0.3">
      <c r="C376" s="109"/>
    </row>
    <row r="377" spans="3:3" x14ac:dyDescent="0.3">
      <c r="C377" s="109"/>
    </row>
    <row r="378" spans="3:3" x14ac:dyDescent="0.3">
      <c r="C378" s="109"/>
    </row>
    <row r="379" spans="3:3" x14ac:dyDescent="0.3">
      <c r="C379" s="109"/>
    </row>
    <row r="380" spans="3:3" x14ac:dyDescent="0.3">
      <c r="C380" s="109"/>
    </row>
    <row r="381" spans="3:3" x14ac:dyDescent="0.3">
      <c r="C381" s="109"/>
    </row>
    <row r="382" spans="3:3" x14ac:dyDescent="0.3">
      <c r="C382" s="109"/>
    </row>
    <row r="383" spans="3:3" x14ac:dyDescent="0.3">
      <c r="C383" s="109"/>
    </row>
    <row r="384" spans="3:3" x14ac:dyDescent="0.3">
      <c r="C384" s="109"/>
    </row>
    <row r="385" spans="3:3" x14ac:dyDescent="0.3">
      <c r="C385" s="109"/>
    </row>
    <row r="386" spans="3:3" x14ac:dyDescent="0.3">
      <c r="C386" s="109"/>
    </row>
    <row r="387" spans="3:3" x14ac:dyDescent="0.3">
      <c r="C387" s="109"/>
    </row>
    <row r="388" spans="3:3" x14ac:dyDescent="0.3">
      <c r="C388" s="109"/>
    </row>
    <row r="389" spans="3:3" x14ac:dyDescent="0.3">
      <c r="C389" s="109"/>
    </row>
    <row r="390" spans="3:3" x14ac:dyDescent="0.3">
      <c r="C390" s="109"/>
    </row>
    <row r="391" spans="3:3" x14ac:dyDescent="0.3">
      <c r="C391" s="109"/>
    </row>
    <row r="392" spans="3:3" x14ac:dyDescent="0.3">
      <c r="C392" s="109"/>
    </row>
    <row r="393" spans="3:3" x14ac:dyDescent="0.3">
      <c r="C393" s="109"/>
    </row>
    <row r="394" spans="3:3" x14ac:dyDescent="0.3">
      <c r="C394" s="109"/>
    </row>
    <row r="395" spans="3:3" x14ac:dyDescent="0.3">
      <c r="C395" s="109"/>
    </row>
  </sheetData>
  <mergeCells count="16">
    <mergeCell ref="D55:O55"/>
    <mergeCell ref="D56:O56"/>
    <mergeCell ref="D57:O57"/>
    <mergeCell ref="B51:Q51"/>
    <mergeCell ref="B52:C53"/>
    <mergeCell ref="D52:O53"/>
    <mergeCell ref="P52:P53"/>
    <mergeCell ref="Q52:Q53"/>
    <mergeCell ref="D54:O54"/>
    <mergeCell ref="B2:Q2"/>
    <mergeCell ref="B3:C3"/>
    <mergeCell ref="D3:G4"/>
    <mergeCell ref="O3:O5"/>
    <mergeCell ref="P3:P5"/>
    <mergeCell ref="Q3:Q5"/>
    <mergeCell ref="B4:C5"/>
  </mergeCells>
  <conditionalFormatting sqref="O28 O23:O24 O26 O30 O32:O33 O35:O41 O43:O48 O19:O21 O7:O12 O14:O17">
    <cfRule type="iconSet" priority="13">
      <iconSet iconSet="3Symbols" showValue="0">
        <cfvo type="percent" val="0"/>
        <cfvo type="num" val="31"/>
        <cfvo type="num" val="70"/>
      </iconSet>
    </cfRule>
  </conditionalFormatting>
  <conditionalFormatting sqref="R6 D5 P3:Q3">
    <cfRule type="containsText" dxfId="10" priority="12" operator="containsText" text="ERROR">
      <formula>NOT(ISERROR(SEARCH("ERROR",D3)))</formula>
    </cfRule>
  </conditionalFormatting>
  <conditionalFormatting sqref="E5:N5">
    <cfRule type="containsText" dxfId="9" priority="11" operator="containsText" text="ERROR">
      <formula>NOT(ISERROR(SEARCH("ERROR",E5)))</formula>
    </cfRule>
  </conditionalFormatting>
  <conditionalFormatting sqref="R13">
    <cfRule type="containsText" dxfId="8" priority="10" operator="containsText" text="ERROR">
      <formula>NOT(ISERROR(SEARCH("ERROR",R13)))</formula>
    </cfRule>
  </conditionalFormatting>
  <conditionalFormatting sqref="R18">
    <cfRule type="containsText" dxfId="7" priority="9" operator="containsText" text="ERROR">
      <formula>NOT(ISERROR(SEARCH("ERROR",R18)))</formula>
    </cfRule>
  </conditionalFormatting>
  <conditionalFormatting sqref="R22">
    <cfRule type="containsText" dxfId="6" priority="8" operator="containsText" text="ERROR">
      <formula>NOT(ISERROR(SEARCH("ERROR",R22)))</formula>
    </cfRule>
  </conditionalFormatting>
  <conditionalFormatting sqref="R25">
    <cfRule type="containsText" dxfId="5" priority="7" operator="containsText" text="ERROR">
      <formula>NOT(ISERROR(SEARCH("ERROR",R25)))</formula>
    </cfRule>
  </conditionalFormatting>
  <conditionalFormatting sqref="R27">
    <cfRule type="containsText" dxfId="4" priority="6" operator="containsText" text="ERROR">
      <formula>NOT(ISERROR(SEARCH("ERROR",R27)))</formula>
    </cfRule>
  </conditionalFormatting>
  <conditionalFormatting sqref="R29">
    <cfRule type="containsText" dxfId="3" priority="5" operator="containsText" text="ERROR">
      <formula>NOT(ISERROR(SEARCH("ERROR",R29)))</formula>
    </cfRule>
  </conditionalFormatting>
  <conditionalFormatting sqref="R31">
    <cfRule type="containsText" dxfId="2" priority="4" operator="containsText" text="ERROR">
      <formula>NOT(ISERROR(SEARCH("ERROR",R31)))</formula>
    </cfRule>
  </conditionalFormatting>
  <conditionalFormatting sqref="R34">
    <cfRule type="containsText" dxfId="1" priority="3" operator="containsText" text="ERROR">
      <formula>NOT(ISERROR(SEARCH("ERROR",R34)))</formula>
    </cfRule>
  </conditionalFormatting>
  <conditionalFormatting sqref="R42">
    <cfRule type="containsText" dxfId="0" priority="2" operator="containsText" text="ERROR">
      <formula>NOT(ISERROR(SEARCH("ERROR",R42)))</formula>
    </cfRule>
  </conditionalFormatting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6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INFORME GERENCIAL</vt:lpstr>
      <vt:lpstr>CRONOGRAMA DE TRABAJO</vt:lpstr>
      <vt:lpstr>SEGUIMIENTO CRONOGRAMA</vt:lpstr>
      <vt:lpstr>REGISTRO FOTOGRÁFICO</vt:lpstr>
      <vt:lpstr>LINEA BASE</vt:lpstr>
      <vt:lpstr>ACTIVIDADES SST</vt:lpstr>
      <vt:lpstr>% EJECUTADO VS % PLANEADO</vt:lpstr>
      <vt:lpstr>'LINEA BASE'!Área_de_impresión</vt:lpstr>
      <vt:lpstr>'REGISTRO FOTOGRÁFICO'!Área_de_impresión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2022-01-31T16:04:26Z</dcterms:created>
  <dcterms:modified xsi:type="dcterms:W3CDTF">2023-04-12T15:19:08Z</dcterms:modified>
</cp:coreProperties>
</file>